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ADS\2010\2020\FINAL FILES\Nuts\"/>
    </mc:Choice>
  </mc:AlternateContent>
  <xr:revisionPtr revIDLastSave="0" documentId="13_ncr:1_{7800F293-1B99-41C6-B976-58736973AD0C}" xr6:coauthVersionLast="45" xr6:coauthVersionMax="45" xr10:uidLastSave="{00000000-0000-0000-0000-000000000000}"/>
  <bookViews>
    <workbookView xWindow="-108" yWindow="-108" windowWidth="23256" windowHeight="13176" tabRatio="751" xr2:uid="{00000000-000D-0000-FFFF-FFFF00000000}"/>
  </bookViews>
  <sheets>
    <sheet name="TableOfContents" sheetId="43" r:id="rId1"/>
    <sheet name="PeanutPcc" sheetId="28" r:id="rId2"/>
    <sheet name="Peanuts" sheetId="1" r:id="rId3"/>
    <sheet name="PeanutUse" sheetId="27" r:id="rId4"/>
    <sheet name="TreeNutsPcc" sheetId="40" r:id="rId5"/>
    <sheet name="TreeNuts" sheetId="36" r:id="rId6"/>
    <sheet name="Almonds" sheetId="29" r:id="rId7"/>
    <sheet name="Walnuts" sheetId="30" r:id="rId8"/>
    <sheet name="Hazelnuts" sheetId="31" r:id="rId9"/>
    <sheet name="Pecans" sheetId="32" r:id="rId10"/>
    <sheet name="Pistachios" sheetId="34" r:id="rId11"/>
    <sheet name="Macadamias" sheetId="33" r:id="rId12"/>
    <sheet name="Other" sheetId="35" r:id="rId13"/>
  </sheets>
  <definedNames>
    <definedName name="_xlnm.Print_Area" localSheetId="6">Almonds!$A$1:$K$71</definedName>
    <definedName name="_xlnm.Print_Area" localSheetId="8">Hazelnuts!$A$1:$J$68</definedName>
    <definedName name="_xlnm.Print_Area" localSheetId="11">Macadamias!$A$1:$J$69</definedName>
    <definedName name="_xlnm.Print_Area" localSheetId="12">Other!$A$1:$J$67</definedName>
    <definedName name="_xlnm.Print_Area" localSheetId="2">Peanuts!$A$1:$M$68</definedName>
    <definedName name="_xlnm.Print_Area" localSheetId="3">PeanutUse!$A$1:$O$62</definedName>
    <definedName name="_xlnm.Print_Area" localSheetId="9">Pecans!$A$1:$J$67</definedName>
    <definedName name="_xlnm.Print_Area" localSheetId="10">Pistachios!$A$1:$J$69</definedName>
    <definedName name="_xlnm.Print_Area" localSheetId="5">TreeNuts!$A$1:$J$62</definedName>
    <definedName name="_xlnm.Print_Area" localSheetId="4">TreeNutsPcc!$A$1:$J$69</definedName>
    <definedName name="_xlnm.Print_Area" localSheetId="7">Walnuts!$A$1:$J$67</definedName>
    <definedName name="_xlnm.Print_Titles" localSheetId="6">Almonds!$1:$4</definedName>
    <definedName name="_xlnm.Print_Titles" localSheetId="8">Hazelnuts!$1:$4</definedName>
    <definedName name="_xlnm.Print_Titles" localSheetId="11">Macadamias!$1:$5</definedName>
    <definedName name="_xlnm.Print_Titles" localSheetId="12">Other!$1:$4</definedName>
    <definedName name="_xlnm.Print_Titles" localSheetId="1">PeanutPcc!$1:$4</definedName>
    <definedName name="_xlnm.Print_Titles" localSheetId="2">Peanuts!$1:$5</definedName>
    <definedName name="_xlnm.Print_Titles" localSheetId="3">PeanutUse!$1:$4</definedName>
    <definedName name="_xlnm.Print_Titles" localSheetId="9">Pecans!$1:$4</definedName>
    <definedName name="_xlnm.Print_Titles" localSheetId="10">Pistachios!$1:$4</definedName>
    <definedName name="_xlnm.Print_Titles" localSheetId="5">TreeNuts!$1:$4</definedName>
    <definedName name="_xlnm.Print_Titles" localSheetId="4">TreeNutsPcc!$1:$4</definedName>
    <definedName name="_xlnm.Print_Titles" localSheetId="7">Walnuts!$1:$4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G58" i="28" l="1"/>
  <c r="G57" i="28"/>
  <c r="H54" i="36"/>
  <c r="H55" i="36"/>
  <c r="G54" i="36"/>
  <c r="G55" i="36"/>
  <c r="E54" i="36"/>
  <c r="E55" i="36"/>
  <c r="D54" i="36"/>
  <c r="D55" i="36"/>
  <c r="C54" i="36"/>
  <c r="C55" i="36"/>
  <c r="F59" i="35"/>
  <c r="I59" i="35" s="1"/>
  <c r="F60" i="35"/>
  <c r="I60" i="35" s="1"/>
  <c r="F59" i="33"/>
  <c r="I59" i="33" s="1"/>
  <c r="F60" i="33"/>
  <c r="I60" i="33" s="1"/>
  <c r="G57" i="27"/>
  <c r="G58" i="27"/>
  <c r="F58" i="1"/>
  <c r="K58" i="1" s="1"/>
  <c r="L58" i="1" s="1"/>
  <c r="H57" i="27" s="1"/>
  <c r="J57" i="27" s="1"/>
  <c r="F59" i="1"/>
  <c r="K59" i="1" s="1"/>
  <c r="L59" i="1" s="1"/>
  <c r="H58" i="27" s="1"/>
  <c r="J58" i="27" s="1"/>
  <c r="J60" i="33" l="1"/>
  <c r="F60" i="40" s="1"/>
  <c r="J59" i="33"/>
  <c r="F59" i="40" s="1"/>
  <c r="C58" i="28"/>
  <c r="C57" i="28"/>
  <c r="E58" i="28"/>
  <c r="D58" i="28"/>
  <c r="D57" i="28"/>
  <c r="J59" i="35"/>
  <c r="H59" i="40" s="1"/>
  <c r="E57" i="28"/>
  <c r="M59" i="1"/>
  <c r="J60" i="35"/>
  <c r="H60" i="40" s="1"/>
  <c r="F58" i="28"/>
  <c r="M58" i="1"/>
  <c r="F57" i="28"/>
  <c r="N58" i="27"/>
  <c r="M58" i="27"/>
  <c r="L58" i="27"/>
  <c r="K58" i="27"/>
  <c r="N57" i="27"/>
  <c r="M57" i="27"/>
  <c r="L57" i="27"/>
  <c r="K57" i="27"/>
  <c r="O58" i="27" l="1"/>
  <c r="O57" i="27"/>
  <c r="H57" i="28"/>
  <c r="H58" i="28"/>
  <c r="F59" i="32"/>
  <c r="I59" i="32" s="1"/>
  <c r="F60" i="32"/>
  <c r="I60" i="32" s="1"/>
  <c r="J59" i="32" l="1"/>
  <c r="D59" i="40" s="1"/>
  <c r="J60" i="32"/>
  <c r="D60" i="40" s="1"/>
  <c r="F59" i="34" l="1"/>
  <c r="I59" i="34" s="1"/>
  <c r="F60" i="34"/>
  <c r="I60" i="34" s="1"/>
  <c r="J60" i="34" s="1"/>
  <c r="G60" i="40" s="1"/>
  <c r="F59" i="31"/>
  <c r="I59" i="31" s="1"/>
  <c r="F60" i="31"/>
  <c r="I60" i="31" s="1"/>
  <c r="F57" i="30"/>
  <c r="I57" i="30" s="1"/>
  <c r="F58" i="30"/>
  <c r="I58" i="30" s="1"/>
  <c r="F59" i="30"/>
  <c r="I59" i="30" s="1"/>
  <c r="F60" i="30"/>
  <c r="I60" i="30" s="1"/>
  <c r="F59" i="29"/>
  <c r="F60" i="29"/>
  <c r="G55" i="27"/>
  <c r="G56" i="27"/>
  <c r="G51" i="27"/>
  <c r="G52" i="27"/>
  <c r="G53" i="27"/>
  <c r="G54" i="27"/>
  <c r="C53" i="36"/>
  <c r="D53" i="36"/>
  <c r="E53" i="36"/>
  <c r="G53" i="36"/>
  <c r="H53" i="36"/>
  <c r="F57" i="1"/>
  <c r="K57" i="1" s="1"/>
  <c r="L57" i="1" s="1"/>
  <c r="F58" i="35"/>
  <c r="I58" i="35" s="1"/>
  <c r="F58" i="33"/>
  <c r="I58" i="33" s="1"/>
  <c r="F58" i="34"/>
  <c r="I58" i="34" s="1"/>
  <c r="F58" i="32"/>
  <c r="I58" i="32" s="1"/>
  <c r="F58" i="31"/>
  <c r="I58" i="31" s="1"/>
  <c r="F58" i="29"/>
  <c r="F55" i="28"/>
  <c r="F56" i="1"/>
  <c r="K56" i="1" s="1"/>
  <c r="L56" i="1" s="1"/>
  <c r="C52" i="36"/>
  <c r="D52" i="36"/>
  <c r="E52" i="36"/>
  <c r="G52" i="36"/>
  <c r="H52" i="36"/>
  <c r="F57" i="35"/>
  <c r="I57" i="35" s="1"/>
  <c r="F57" i="33"/>
  <c r="I57" i="33" s="1"/>
  <c r="J57" i="33" s="1"/>
  <c r="F57" i="40" s="1"/>
  <c r="F57" i="34"/>
  <c r="I57" i="34" s="1"/>
  <c r="F57" i="32"/>
  <c r="I57" i="32" s="1"/>
  <c r="J57" i="32" s="1"/>
  <c r="D57" i="40" s="1"/>
  <c r="F57" i="31"/>
  <c r="I57" i="31" s="1"/>
  <c r="F57" i="29"/>
  <c r="G54" i="28"/>
  <c r="F55" i="1"/>
  <c r="K55" i="1" s="1"/>
  <c r="L55" i="1" s="1"/>
  <c r="C51" i="36"/>
  <c r="D51" i="36"/>
  <c r="E51" i="36"/>
  <c r="G51" i="36"/>
  <c r="H51" i="36"/>
  <c r="F56" i="35"/>
  <c r="I56" i="35" s="1"/>
  <c r="J56" i="35" s="1"/>
  <c r="H56" i="40" s="1"/>
  <c r="F56" i="33"/>
  <c r="I56" i="33" s="1"/>
  <c r="J56" i="33" s="1"/>
  <c r="F56" i="40" s="1"/>
  <c r="F56" i="34"/>
  <c r="I56" i="34" s="1"/>
  <c r="F56" i="32"/>
  <c r="I56" i="32" s="1"/>
  <c r="J56" i="32" s="1"/>
  <c r="D56" i="40" s="1"/>
  <c r="F56" i="31"/>
  <c r="I56" i="31" s="1"/>
  <c r="F56" i="30"/>
  <c r="I56" i="30" s="1"/>
  <c r="F56" i="29"/>
  <c r="J56" i="29" s="1"/>
  <c r="F54" i="1"/>
  <c r="K54" i="1" s="1"/>
  <c r="L54" i="1" s="1"/>
  <c r="C50" i="36"/>
  <c r="D50" i="36"/>
  <c r="E50" i="36"/>
  <c r="G50" i="36"/>
  <c r="H50" i="36"/>
  <c r="F55" i="35"/>
  <c r="I55" i="35"/>
  <c r="F55" i="33"/>
  <c r="I55" i="33" s="1"/>
  <c r="G53" i="28"/>
  <c r="F55" i="34"/>
  <c r="I55" i="34" s="1"/>
  <c r="F55" i="32"/>
  <c r="I55" i="32" s="1"/>
  <c r="J55" i="32" s="1"/>
  <c r="D55" i="40" s="1"/>
  <c r="F55" i="31"/>
  <c r="I55" i="31" s="1"/>
  <c r="F55" i="30"/>
  <c r="I55" i="30" s="1"/>
  <c r="F55" i="29"/>
  <c r="J55" i="29" s="1"/>
  <c r="F53" i="1"/>
  <c r="K53" i="1" s="1"/>
  <c r="L53" i="1" s="1"/>
  <c r="F52" i="28"/>
  <c r="C49" i="36"/>
  <c r="D49" i="36"/>
  <c r="E49" i="36"/>
  <c r="G49" i="36"/>
  <c r="H49" i="36"/>
  <c r="F54" i="35"/>
  <c r="I54" i="35" s="1"/>
  <c r="F54" i="33"/>
  <c r="I54" i="33" s="1"/>
  <c r="F54" i="34"/>
  <c r="I54" i="34" s="1"/>
  <c r="F54" i="32"/>
  <c r="I54" i="32" s="1"/>
  <c r="J54" i="32" s="1"/>
  <c r="D54" i="40" s="1"/>
  <c r="F54" i="31"/>
  <c r="I54" i="31" s="1"/>
  <c r="F54" i="30"/>
  <c r="I54" i="30" s="1"/>
  <c r="F54" i="29"/>
  <c r="C48" i="36"/>
  <c r="D48" i="36"/>
  <c r="E48" i="36"/>
  <c r="G48" i="36"/>
  <c r="H48" i="36"/>
  <c r="F52" i="1"/>
  <c r="K52" i="1" s="1"/>
  <c r="L52" i="1" s="1"/>
  <c r="H51" i="27" s="1"/>
  <c r="J51" i="27" s="1"/>
  <c r="F53" i="35"/>
  <c r="I53" i="35"/>
  <c r="J53" i="35" s="1"/>
  <c r="H53" i="40" s="1"/>
  <c r="F53" i="33"/>
  <c r="I53" i="33" s="1"/>
  <c r="F53" i="34"/>
  <c r="I53" i="34" s="1"/>
  <c r="J53" i="34" s="1"/>
  <c r="G53" i="40" s="1"/>
  <c r="F53" i="32"/>
  <c r="I53" i="32" s="1"/>
  <c r="J53" i="32" s="1"/>
  <c r="D53" i="40" s="1"/>
  <c r="F53" i="31"/>
  <c r="I53" i="31" s="1"/>
  <c r="F53" i="30"/>
  <c r="F53" i="29"/>
  <c r="E51" i="28"/>
  <c r="F51" i="1"/>
  <c r="K51" i="1" s="1"/>
  <c r="L51" i="1" s="1"/>
  <c r="G50" i="27"/>
  <c r="D50" i="28"/>
  <c r="C47" i="36"/>
  <c r="D47" i="36"/>
  <c r="E47" i="36"/>
  <c r="G47" i="36"/>
  <c r="H47" i="36"/>
  <c r="F52" i="35"/>
  <c r="I52" i="35" s="1"/>
  <c r="F52" i="33"/>
  <c r="I52" i="33" s="1"/>
  <c r="F52" i="34"/>
  <c r="I52" i="34" s="1"/>
  <c r="F52" i="32"/>
  <c r="I52" i="32" s="1"/>
  <c r="J52" i="32" s="1"/>
  <c r="D52" i="40" s="1"/>
  <c r="F52" i="31"/>
  <c r="I52" i="31" s="1"/>
  <c r="F52" i="30"/>
  <c r="I52" i="30" s="1"/>
  <c r="F52" i="29"/>
  <c r="J52" i="29" s="1"/>
  <c r="F5" i="28"/>
  <c r="G6" i="28"/>
  <c r="C7" i="28"/>
  <c r="D8" i="28"/>
  <c r="F9" i="28"/>
  <c r="C10" i="28"/>
  <c r="D11" i="28"/>
  <c r="D12" i="28"/>
  <c r="E14" i="28"/>
  <c r="C15" i="28"/>
  <c r="D16" i="28"/>
  <c r="F17" i="28"/>
  <c r="E18" i="28"/>
  <c r="F19" i="28"/>
  <c r="C20" i="28"/>
  <c r="D21" i="28"/>
  <c r="F22" i="28"/>
  <c r="C24" i="28"/>
  <c r="D25" i="28"/>
  <c r="F26" i="28"/>
  <c r="E28" i="28"/>
  <c r="C29" i="28"/>
  <c r="F30" i="28"/>
  <c r="C31" i="28"/>
  <c r="D32" i="28"/>
  <c r="G33" i="28"/>
  <c r="C34" i="28"/>
  <c r="G36" i="28"/>
  <c r="F37" i="28"/>
  <c r="G38" i="28"/>
  <c r="F39" i="28"/>
  <c r="E40" i="28"/>
  <c r="G41" i="28"/>
  <c r="C42" i="28"/>
  <c r="F43" i="28"/>
  <c r="E43" i="28"/>
  <c r="C44" i="28"/>
  <c r="C45" i="28"/>
  <c r="D46" i="28"/>
  <c r="C49" i="28"/>
  <c r="D48" i="28"/>
  <c r="F50" i="1"/>
  <c r="K50" i="1" s="1"/>
  <c r="L50" i="1" s="1"/>
  <c r="M50" i="1" s="1"/>
  <c r="G49" i="27"/>
  <c r="C46" i="36"/>
  <c r="D46" i="36"/>
  <c r="E46" i="36"/>
  <c r="G46" i="36"/>
  <c r="H46" i="36"/>
  <c r="F51" i="35"/>
  <c r="I51" i="35"/>
  <c r="J51" i="35" s="1"/>
  <c r="H51" i="40" s="1"/>
  <c r="J22" i="33"/>
  <c r="F22" i="40" s="1"/>
  <c r="J41" i="33"/>
  <c r="F41" i="40" s="1"/>
  <c r="F51" i="33"/>
  <c r="I51" i="33" s="1"/>
  <c r="F51" i="34"/>
  <c r="I51" i="34" s="1"/>
  <c r="F51" i="32"/>
  <c r="I51" i="32" s="1"/>
  <c r="F51" i="31"/>
  <c r="I51" i="31" s="1"/>
  <c r="F51" i="30"/>
  <c r="I51" i="30" s="1"/>
  <c r="F51" i="29"/>
  <c r="C45" i="36"/>
  <c r="D45" i="36"/>
  <c r="E45" i="36"/>
  <c r="G45" i="36"/>
  <c r="H45" i="36"/>
  <c r="G48" i="27"/>
  <c r="C44" i="36"/>
  <c r="D44" i="36"/>
  <c r="E44" i="36"/>
  <c r="G44" i="36"/>
  <c r="H44" i="36"/>
  <c r="F50" i="30"/>
  <c r="I50" i="30" s="1"/>
  <c r="F50" i="31"/>
  <c r="I50" i="31" s="1"/>
  <c r="F50" i="32"/>
  <c r="I50" i="32" s="1"/>
  <c r="J50" i="32" s="1"/>
  <c r="D50" i="40" s="1"/>
  <c r="F50" i="34"/>
  <c r="I50" i="34" s="1"/>
  <c r="F50" i="33"/>
  <c r="I50" i="33" s="1"/>
  <c r="J50" i="33" s="1"/>
  <c r="F50" i="40" s="1"/>
  <c r="F50" i="35"/>
  <c r="I50" i="35" s="1"/>
  <c r="F49" i="1"/>
  <c r="K49" i="1" s="1"/>
  <c r="L49" i="1" s="1"/>
  <c r="M49" i="1" s="1"/>
  <c r="F50" i="29"/>
  <c r="J50" i="29" s="1"/>
  <c r="F49" i="30"/>
  <c r="I49" i="30" s="1"/>
  <c r="F49" i="31"/>
  <c r="I49" i="31" s="1"/>
  <c r="F49" i="32"/>
  <c r="I49" i="32" s="1"/>
  <c r="F49" i="33"/>
  <c r="I49" i="33"/>
  <c r="J49" i="33"/>
  <c r="F49" i="40" s="1"/>
  <c r="F49" i="34"/>
  <c r="I49" i="34" s="1"/>
  <c r="F49" i="35"/>
  <c r="I49" i="35" s="1"/>
  <c r="J49" i="35" s="1"/>
  <c r="H49" i="40" s="1"/>
  <c r="F49" i="29"/>
  <c r="G47" i="27"/>
  <c r="F48" i="1"/>
  <c r="K48" i="1" s="1"/>
  <c r="L48" i="1" s="1"/>
  <c r="H47" i="27" s="1"/>
  <c r="J47" i="27" s="1"/>
  <c r="F48" i="29"/>
  <c r="J48" i="29" s="1"/>
  <c r="C43" i="36"/>
  <c r="D43" i="36"/>
  <c r="E43" i="36"/>
  <c r="G43" i="36"/>
  <c r="H43" i="36"/>
  <c r="F48" i="30"/>
  <c r="I48" i="30" s="1"/>
  <c r="F48" i="32"/>
  <c r="I48" i="32" s="1"/>
  <c r="J48" i="32" s="1"/>
  <c r="D48" i="40" s="1"/>
  <c r="F48" i="33"/>
  <c r="I48" i="33"/>
  <c r="J48" i="33" s="1"/>
  <c r="F48" i="40" s="1"/>
  <c r="F48" i="34"/>
  <c r="I48" i="34" s="1"/>
  <c r="F48" i="35"/>
  <c r="I48" i="35" s="1"/>
  <c r="J48" i="35" s="1"/>
  <c r="H48" i="40" s="1"/>
  <c r="F48" i="31"/>
  <c r="I48" i="31" s="1"/>
  <c r="F47" i="1"/>
  <c r="K47" i="1" s="1"/>
  <c r="L47" i="1" s="1"/>
  <c r="G46" i="27"/>
  <c r="F47" i="29"/>
  <c r="J47" i="29" s="1"/>
  <c r="F47" i="31"/>
  <c r="I47" i="31" s="1"/>
  <c r="F47" i="32"/>
  <c r="I47" i="32" s="1"/>
  <c r="J47" i="32" s="1"/>
  <c r="D47" i="40" s="1"/>
  <c r="F47" i="33"/>
  <c r="I47" i="33" s="1"/>
  <c r="J47" i="33" s="1"/>
  <c r="F47" i="40" s="1"/>
  <c r="F47" i="34"/>
  <c r="I47" i="34" s="1"/>
  <c r="F47" i="35"/>
  <c r="I47" i="35" s="1"/>
  <c r="F47" i="30"/>
  <c r="I47" i="30" s="1"/>
  <c r="C42" i="36"/>
  <c r="D42" i="36"/>
  <c r="E42" i="36"/>
  <c r="G42" i="36"/>
  <c r="H42" i="36"/>
  <c r="G45" i="27"/>
  <c r="F46" i="1"/>
  <c r="K46" i="1" s="1"/>
  <c r="L46" i="1" s="1"/>
  <c r="M46" i="1" s="1"/>
  <c r="F45" i="1"/>
  <c r="K45" i="1" s="1"/>
  <c r="L45" i="1" s="1"/>
  <c r="H44" i="27" s="1"/>
  <c r="J44" i="27" s="1"/>
  <c r="F46" i="29"/>
  <c r="F46" i="31"/>
  <c r="I46" i="31" s="1"/>
  <c r="F46" i="32"/>
  <c r="I46" i="32" s="1"/>
  <c r="J46" i="32" s="1"/>
  <c r="D46" i="40" s="1"/>
  <c r="F46" i="30"/>
  <c r="I46" i="30" s="1"/>
  <c r="F46" i="33"/>
  <c r="I46" i="33" s="1"/>
  <c r="J46" i="33" s="1"/>
  <c r="F46" i="40" s="1"/>
  <c r="F46" i="34"/>
  <c r="I46" i="34" s="1"/>
  <c r="F46" i="35"/>
  <c r="I46" i="35" s="1"/>
  <c r="J46" i="35" s="1"/>
  <c r="H46" i="40" s="1"/>
  <c r="C41" i="36"/>
  <c r="D41" i="36"/>
  <c r="E41" i="36"/>
  <c r="G41" i="36"/>
  <c r="H41" i="36"/>
  <c r="G44" i="27"/>
  <c r="F44" i="29"/>
  <c r="J44" i="29" s="1"/>
  <c r="F44" i="31"/>
  <c r="I44" i="31" s="1"/>
  <c r="F44" i="32"/>
  <c r="I44" i="32" s="1"/>
  <c r="J44" i="32" s="1"/>
  <c r="D44" i="40" s="1"/>
  <c r="F44" i="30"/>
  <c r="F44" i="33"/>
  <c r="I44" i="33" s="1"/>
  <c r="F44" i="34"/>
  <c r="I44" i="34" s="1"/>
  <c r="F44" i="35"/>
  <c r="I44" i="35" s="1"/>
  <c r="J44" i="35" s="1"/>
  <c r="H44" i="40" s="1"/>
  <c r="F45" i="29"/>
  <c r="F45" i="31"/>
  <c r="I45" i="31" s="1"/>
  <c r="F45" i="32"/>
  <c r="I45" i="32" s="1"/>
  <c r="J45" i="32" s="1"/>
  <c r="D45" i="40" s="1"/>
  <c r="F45" i="30"/>
  <c r="I45" i="30" s="1"/>
  <c r="F45" i="33"/>
  <c r="I45" i="33" s="1"/>
  <c r="F45" i="34"/>
  <c r="I45" i="34" s="1"/>
  <c r="F45" i="35"/>
  <c r="I45" i="35" s="1"/>
  <c r="J45" i="35" s="1"/>
  <c r="H45" i="40" s="1"/>
  <c r="F11" i="29"/>
  <c r="F11" i="31"/>
  <c r="I11" i="31" s="1"/>
  <c r="J11" i="31" s="1"/>
  <c r="C11" i="40" s="1"/>
  <c r="F11" i="32"/>
  <c r="I11" i="32" s="1"/>
  <c r="J11" i="32" s="1"/>
  <c r="D11" i="40" s="1"/>
  <c r="F11" i="30"/>
  <c r="I11" i="30" s="1"/>
  <c r="F11" i="33"/>
  <c r="I11" i="33"/>
  <c r="J11" i="33" s="1"/>
  <c r="F11" i="40" s="1"/>
  <c r="F11" i="34"/>
  <c r="I11" i="34" s="1"/>
  <c r="F11" i="35"/>
  <c r="I11" i="35" s="1"/>
  <c r="J11" i="35" s="1"/>
  <c r="H11" i="40" s="1"/>
  <c r="F12" i="29"/>
  <c r="J12" i="29" s="1"/>
  <c r="F12" i="31"/>
  <c r="I12" i="31" s="1"/>
  <c r="F12" i="32"/>
  <c r="I12" i="32" s="1"/>
  <c r="J12" i="32" s="1"/>
  <c r="D12" i="40" s="1"/>
  <c r="F12" i="30"/>
  <c r="I12" i="30" s="1"/>
  <c r="F12" i="33"/>
  <c r="I12" i="33"/>
  <c r="F12" i="34"/>
  <c r="I12" i="34" s="1"/>
  <c r="F12" i="35"/>
  <c r="I12" i="35" s="1"/>
  <c r="F13" i="29"/>
  <c r="J13" i="29" s="1"/>
  <c r="F13" i="31"/>
  <c r="F13" i="32"/>
  <c r="I13" i="32" s="1"/>
  <c r="J13" i="32" s="1"/>
  <c r="D13" i="40" s="1"/>
  <c r="F13" i="30"/>
  <c r="I13" i="30" s="1"/>
  <c r="F13" i="33"/>
  <c r="I13" i="33" s="1"/>
  <c r="F13" i="34"/>
  <c r="I13" i="34" s="1"/>
  <c r="F13" i="35"/>
  <c r="I13" i="35" s="1"/>
  <c r="F14" i="29"/>
  <c r="J14" i="29" s="1"/>
  <c r="F14" i="31"/>
  <c r="I14" i="31" s="1"/>
  <c r="F14" i="32"/>
  <c r="I14" i="32" s="1"/>
  <c r="J14" i="32" s="1"/>
  <c r="D14" i="40" s="1"/>
  <c r="F14" i="30"/>
  <c r="I14" i="30" s="1"/>
  <c r="F14" i="33"/>
  <c r="I14" i="33" s="1"/>
  <c r="J14" i="33" s="1"/>
  <c r="F14" i="40" s="1"/>
  <c r="F14" i="34"/>
  <c r="I14" i="34" s="1"/>
  <c r="F14" i="35"/>
  <c r="I14" i="35" s="1"/>
  <c r="J14" i="35" s="1"/>
  <c r="H14" i="40" s="1"/>
  <c r="F15" i="29"/>
  <c r="F15" i="31"/>
  <c r="I15" i="31" s="1"/>
  <c r="F15" i="32"/>
  <c r="I15" i="32" s="1"/>
  <c r="J15" i="32" s="1"/>
  <c r="D15" i="40" s="1"/>
  <c r="F15" i="30"/>
  <c r="I15" i="30" s="1"/>
  <c r="F15" i="33"/>
  <c r="I15" i="33" s="1"/>
  <c r="J15" i="33" s="1"/>
  <c r="F15" i="40" s="1"/>
  <c r="F15" i="34"/>
  <c r="I15" i="34" s="1"/>
  <c r="F15" i="35"/>
  <c r="I15" i="35" s="1"/>
  <c r="J15" i="35" s="1"/>
  <c r="H15" i="40" s="1"/>
  <c r="F16" i="29"/>
  <c r="J16" i="29" s="1"/>
  <c r="F16" i="31"/>
  <c r="I16" i="31" s="1"/>
  <c r="F16" i="32"/>
  <c r="I16" i="32" s="1"/>
  <c r="F16" i="30"/>
  <c r="I16" i="30" s="1"/>
  <c r="F16" i="33"/>
  <c r="I16" i="33" s="1"/>
  <c r="J16" i="33" s="1"/>
  <c r="F16" i="40" s="1"/>
  <c r="F16" i="34"/>
  <c r="I16" i="34" s="1"/>
  <c r="F16" i="35"/>
  <c r="I16" i="35" s="1"/>
  <c r="J16" i="35" s="1"/>
  <c r="H16" i="40" s="1"/>
  <c r="F17" i="29"/>
  <c r="F17" i="31"/>
  <c r="I17" i="31" s="1"/>
  <c r="F17" i="32"/>
  <c r="I17" i="32" s="1"/>
  <c r="F17" i="30"/>
  <c r="I17" i="30" s="1"/>
  <c r="F17" i="33"/>
  <c r="I17" i="33" s="1"/>
  <c r="J17" i="33" s="1"/>
  <c r="F17" i="40" s="1"/>
  <c r="F17" i="34"/>
  <c r="I17" i="34" s="1"/>
  <c r="J17" i="34" s="1"/>
  <c r="G17" i="40" s="1"/>
  <c r="F17" i="35"/>
  <c r="I17" i="35" s="1"/>
  <c r="J17" i="35" s="1"/>
  <c r="H17" i="40" s="1"/>
  <c r="F18" i="29"/>
  <c r="F18" i="31"/>
  <c r="I18" i="31" s="1"/>
  <c r="F18" i="32"/>
  <c r="I18" i="32" s="1"/>
  <c r="J18" i="32" s="1"/>
  <c r="D18" i="40" s="1"/>
  <c r="F18" i="30"/>
  <c r="I18" i="30" s="1"/>
  <c r="F18" i="33"/>
  <c r="I18" i="33" s="1"/>
  <c r="J18" i="33" s="1"/>
  <c r="F18" i="40" s="1"/>
  <c r="F18" i="34"/>
  <c r="I18" i="34" s="1"/>
  <c r="F18" i="35"/>
  <c r="I18" i="35" s="1"/>
  <c r="J18" i="35" s="1"/>
  <c r="H18" i="40" s="1"/>
  <c r="F19" i="29"/>
  <c r="J19" i="29" s="1"/>
  <c r="K19" i="29" s="1"/>
  <c r="F19" i="31"/>
  <c r="I19" i="31" s="1"/>
  <c r="F19" i="32"/>
  <c r="F19" i="30"/>
  <c r="I19" i="30" s="1"/>
  <c r="F19" i="33"/>
  <c r="I19" i="33" s="1"/>
  <c r="F19" i="34"/>
  <c r="I19" i="34" s="1"/>
  <c r="J19" i="34" s="1"/>
  <c r="G19" i="40" s="1"/>
  <c r="F19" i="35"/>
  <c r="I19" i="35" s="1"/>
  <c r="F20" i="29"/>
  <c r="J20" i="29" s="1"/>
  <c r="F20" i="31"/>
  <c r="I20" i="31" s="1"/>
  <c r="F20" i="32"/>
  <c r="I20" i="32" s="1"/>
  <c r="J20" i="32" s="1"/>
  <c r="D20" i="40" s="1"/>
  <c r="F20" i="30"/>
  <c r="I20" i="30" s="1"/>
  <c r="F20" i="33"/>
  <c r="I20" i="33" s="1"/>
  <c r="J20" i="33" s="1"/>
  <c r="F20" i="40" s="1"/>
  <c r="F20" i="34"/>
  <c r="I20" i="34" s="1"/>
  <c r="F20" i="35"/>
  <c r="I20" i="35" s="1"/>
  <c r="J20" i="35" s="1"/>
  <c r="H20" i="40" s="1"/>
  <c r="F21" i="29"/>
  <c r="J21" i="29" s="1"/>
  <c r="F21" i="31"/>
  <c r="I21" i="31" s="1"/>
  <c r="F21" i="32"/>
  <c r="I21" i="32" s="1"/>
  <c r="J21" i="32" s="1"/>
  <c r="D21" i="40" s="1"/>
  <c r="F21" i="30"/>
  <c r="I21" i="30" s="1"/>
  <c r="F21" i="33"/>
  <c r="I21" i="33"/>
  <c r="J21" i="33" s="1"/>
  <c r="F21" i="40" s="1"/>
  <c r="F21" i="34"/>
  <c r="I21" i="34" s="1"/>
  <c r="F21" i="35"/>
  <c r="I21" i="35"/>
  <c r="J21" i="35" s="1"/>
  <c r="H21" i="40" s="1"/>
  <c r="F22" i="29"/>
  <c r="J22" i="29" s="1"/>
  <c r="F22" i="31"/>
  <c r="I22" i="31" s="1"/>
  <c r="F22" i="32"/>
  <c r="I22" i="32" s="1"/>
  <c r="J22" i="32" s="1"/>
  <c r="D22" i="40" s="1"/>
  <c r="F22" i="30"/>
  <c r="I22" i="30" s="1"/>
  <c r="F22" i="33"/>
  <c r="I22" i="33"/>
  <c r="F22" i="34"/>
  <c r="I22" i="34" s="1"/>
  <c r="F22" i="35"/>
  <c r="I22" i="35" s="1"/>
  <c r="J22" i="35" s="1"/>
  <c r="H22" i="40" s="1"/>
  <c r="F23" i="29"/>
  <c r="F23" i="31"/>
  <c r="I23" i="31" s="1"/>
  <c r="F23" i="32"/>
  <c r="I23" i="32" s="1"/>
  <c r="J23" i="32" s="1"/>
  <c r="D23" i="40" s="1"/>
  <c r="F23" i="30"/>
  <c r="I23" i="30" s="1"/>
  <c r="F23" i="33"/>
  <c r="I23" i="33" s="1"/>
  <c r="J23" i="33" s="1"/>
  <c r="F23" i="40" s="1"/>
  <c r="F23" i="34"/>
  <c r="I23" i="34" s="1"/>
  <c r="F23" i="35"/>
  <c r="I23" i="35" s="1"/>
  <c r="F24" i="29"/>
  <c r="J24" i="29" s="1"/>
  <c r="F24" i="31"/>
  <c r="I24" i="31" s="1"/>
  <c r="F24" i="32"/>
  <c r="I24" i="32" s="1"/>
  <c r="J24" i="32" s="1"/>
  <c r="D24" i="40" s="1"/>
  <c r="F24" i="30"/>
  <c r="I24" i="30" s="1"/>
  <c r="F24" i="33"/>
  <c r="I24" i="33" s="1"/>
  <c r="F24" i="34"/>
  <c r="I24" i="34" s="1"/>
  <c r="F24" i="35"/>
  <c r="I24" i="35" s="1"/>
  <c r="F25" i="29"/>
  <c r="J25" i="29" s="1"/>
  <c r="F25" i="31"/>
  <c r="I25" i="31" s="1"/>
  <c r="F25" i="32"/>
  <c r="I25" i="32" s="1"/>
  <c r="J25" i="32" s="1"/>
  <c r="D25" i="40" s="1"/>
  <c r="F25" i="30"/>
  <c r="I25" i="30" s="1"/>
  <c r="J25" i="30" s="1"/>
  <c r="E25" i="40" s="1"/>
  <c r="F25" i="33"/>
  <c r="I25" i="33" s="1"/>
  <c r="F25" i="34"/>
  <c r="I25" i="34" s="1"/>
  <c r="F25" i="35"/>
  <c r="I25" i="35" s="1"/>
  <c r="J25" i="35" s="1"/>
  <c r="H25" i="40" s="1"/>
  <c r="F26" i="29"/>
  <c r="F26" i="31"/>
  <c r="I26" i="31" s="1"/>
  <c r="F26" i="32"/>
  <c r="I26" i="32" s="1"/>
  <c r="F26" i="30"/>
  <c r="I26" i="30" s="1"/>
  <c r="F26" i="33"/>
  <c r="I26" i="33" s="1"/>
  <c r="J26" i="33" s="1"/>
  <c r="F26" i="40" s="1"/>
  <c r="F26" i="34"/>
  <c r="I26" i="34" s="1"/>
  <c r="F26" i="35"/>
  <c r="I26" i="35" s="1"/>
  <c r="J26" i="35" s="1"/>
  <c r="H26" i="40" s="1"/>
  <c r="F27" i="29"/>
  <c r="F27" i="31"/>
  <c r="I27" i="31" s="1"/>
  <c r="F27" i="32"/>
  <c r="I27" i="32" s="1"/>
  <c r="F27" i="30"/>
  <c r="I27" i="30" s="1"/>
  <c r="F27" i="33"/>
  <c r="I27" i="33" s="1"/>
  <c r="J27" i="33" s="1"/>
  <c r="F27" i="40" s="1"/>
  <c r="F27" i="34"/>
  <c r="I27" i="34" s="1"/>
  <c r="F27" i="35"/>
  <c r="I27" i="35" s="1"/>
  <c r="J27" i="35" s="1"/>
  <c r="H27" i="40" s="1"/>
  <c r="F28" i="29"/>
  <c r="J28" i="29" s="1"/>
  <c r="F28" i="31"/>
  <c r="I28" i="31" s="1"/>
  <c r="F28" i="32"/>
  <c r="I28" i="32" s="1"/>
  <c r="F28" i="30"/>
  <c r="I28" i="30" s="1"/>
  <c r="F28" i="33"/>
  <c r="I28" i="33" s="1"/>
  <c r="J28" i="33" s="1"/>
  <c r="F28" i="40" s="1"/>
  <c r="F28" i="34"/>
  <c r="I28" i="34" s="1"/>
  <c r="F28" i="35"/>
  <c r="I28" i="35" s="1"/>
  <c r="F29" i="29"/>
  <c r="J29" i="29" s="1"/>
  <c r="F29" i="31"/>
  <c r="I29" i="31" s="1"/>
  <c r="F29" i="32"/>
  <c r="I29" i="32" s="1"/>
  <c r="J29" i="32" s="1"/>
  <c r="D29" i="40" s="1"/>
  <c r="F29" i="30"/>
  <c r="I29" i="30" s="1"/>
  <c r="F29" i="33"/>
  <c r="I29" i="33" s="1"/>
  <c r="F29" i="34"/>
  <c r="I29" i="34" s="1"/>
  <c r="J29" i="34" s="1"/>
  <c r="G29" i="40" s="1"/>
  <c r="F29" i="35"/>
  <c r="I29" i="35" s="1"/>
  <c r="J29" i="35" s="1"/>
  <c r="H29" i="40" s="1"/>
  <c r="F30" i="29"/>
  <c r="F30" i="31"/>
  <c r="F30" i="32"/>
  <c r="I30" i="32" s="1"/>
  <c r="J30" i="32" s="1"/>
  <c r="D30" i="40" s="1"/>
  <c r="F30" i="30"/>
  <c r="I30" i="30" s="1"/>
  <c r="F30" i="33"/>
  <c r="I30" i="33" s="1"/>
  <c r="J30" i="33" s="1"/>
  <c r="F30" i="40" s="1"/>
  <c r="F30" i="34"/>
  <c r="I30" i="34" s="1"/>
  <c r="F30" i="35"/>
  <c r="I30" i="35" s="1"/>
  <c r="J30" i="35" s="1"/>
  <c r="H30" i="40" s="1"/>
  <c r="F31" i="29"/>
  <c r="J31" i="29" s="1"/>
  <c r="F31" i="31"/>
  <c r="I31" i="31" s="1"/>
  <c r="F31" i="32"/>
  <c r="I31" i="32" s="1"/>
  <c r="J31" i="32" s="1"/>
  <c r="D31" i="40" s="1"/>
  <c r="F31" i="30"/>
  <c r="I31" i="30" s="1"/>
  <c r="F31" i="33"/>
  <c r="I31" i="33" s="1"/>
  <c r="J31" i="33" s="1"/>
  <c r="F31" i="40" s="1"/>
  <c r="F31" i="34"/>
  <c r="I31" i="34" s="1"/>
  <c r="J31" i="34" s="1"/>
  <c r="G31" i="40" s="1"/>
  <c r="F31" i="35"/>
  <c r="I31" i="35" s="1"/>
  <c r="J31" i="35" s="1"/>
  <c r="H31" i="40" s="1"/>
  <c r="F32" i="29"/>
  <c r="J32" i="29" s="1"/>
  <c r="F32" i="31"/>
  <c r="I32" i="31" s="1"/>
  <c r="F32" i="32"/>
  <c r="I32" i="32" s="1"/>
  <c r="J32" i="32" s="1"/>
  <c r="D32" i="40" s="1"/>
  <c r="F32" i="30"/>
  <c r="F32" i="33"/>
  <c r="I32" i="33" s="1"/>
  <c r="J32" i="33" s="1"/>
  <c r="F32" i="40" s="1"/>
  <c r="F32" i="34"/>
  <c r="I32" i="34" s="1"/>
  <c r="F32" i="35"/>
  <c r="F33" i="29"/>
  <c r="F33" i="31"/>
  <c r="I33" i="31" s="1"/>
  <c r="F33" i="32"/>
  <c r="I33" i="32" s="1"/>
  <c r="J33" i="32" s="1"/>
  <c r="D33" i="40" s="1"/>
  <c r="F33" i="30"/>
  <c r="I33" i="30" s="1"/>
  <c r="F33" i="33"/>
  <c r="I33" i="33" s="1"/>
  <c r="J33" i="33" s="1"/>
  <c r="F33" i="40" s="1"/>
  <c r="F33" i="34"/>
  <c r="I33" i="34" s="1"/>
  <c r="F33" i="35"/>
  <c r="F34" i="29"/>
  <c r="F34" i="31"/>
  <c r="I34" i="31" s="1"/>
  <c r="F34" i="32"/>
  <c r="I34" i="32" s="1"/>
  <c r="J34" i="32" s="1"/>
  <c r="D34" i="40" s="1"/>
  <c r="F34" i="30"/>
  <c r="I34" i="30" s="1"/>
  <c r="F34" i="33"/>
  <c r="I34" i="33" s="1"/>
  <c r="J34" i="33" s="1"/>
  <c r="F34" i="40" s="1"/>
  <c r="F34" i="34"/>
  <c r="I34" i="34" s="1"/>
  <c r="F34" i="35"/>
  <c r="I34" i="35" s="1"/>
  <c r="F35" i="29"/>
  <c r="J35" i="29" s="1"/>
  <c r="F35" i="31"/>
  <c r="I35" i="31" s="1"/>
  <c r="F35" i="32"/>
  <c r="I35" i="32" s="1"/>
  <c r="J35" i="32" s="1"/>
  <c r="D35" i="40" s="1"/>
  <c r="F35" i="30"/>
  <c r="I35" i="30" s="1"/>
  <c r="F35" i="33"/>
  <c r="I35" i="33" s="1"/>
  <c r="F35" i="34"/>
  <c r="I35" i="34" s="1"/>
  <c r="F35" i="35"/>
  <c r="I35" i="35" s="1"/>
  <c r="F36" i="29"/>
  <c r="J36" i="29" s="1"/>
  <c r="F36" i="31"/>
  <c r="I36" i="31" s="1"/>
  <c r="F36" i="32"/>
  <c r="I36" i="32" s="1"/>
  <c r="J36" i="32" s="1"/>
  <c r="D36" i="40" s="1"/>
  <c r="F36" i="30"/>
  <c r="I36" i="30" s="1"/>
  <c r="F36" i="33"/>
  <c r="I36" i="33" s="1"/>
  <c r="F36" i="34"/>
  <c r="I36" i="34" s="1"/>
  <c r="F36" i="35"/>
  <c r="I36" i="35" s="1"/>
  <c r="J36" i="35" s="1"/>
  <c r="H36" i="40" s="1"/>
  <c r="F37" i="29"/>
  <c r="F37" i="31"/>
  <c r="I37" i="31" s="1"/>
  <c r="F37" i="32"/>
  <c r="I37" i="32" s="1"/>
  <c r="F37" i="30"/>
  <c r="I37" i="30" s="1"/>
  <c r="F37" i="33"/>
  <c r="I37" i="33" s="1"/>
  <c r="J37" i="33" s="1"/>
  <c r="F37" i="40" s="1"/>
  <c r="F37" i="34"/>
  <c r="I37" i="34" s="1"/>
  <c r="F37" i="35"/>
  <c r="I37" i="35" s="1"/>
  <c r="J37" i="35" s="1"/>
  <c r="H37" i="40" s="1"/>
  <c r="F38" i="29"/>
  <c r="J38" i="29" s="1"/>
  <c r="F38" i="31"/>
  <c r="I38" i="31" s="1"/>
  <c r="F38" i="32"/>
  <c r="I38" i="32" s="1"/>
  <c r="F38" i="30"/>
  <c r="I38" i="30" s="1"/>
  <c r="F38" i="33"/>
  <c r="I38" i="33"/>
  <c r="F38" i="34"/>
  <c r="I38" i="34" s="1"/>
  <c r="F38" i="35"/>
  <c r="I38" i="35" s="1"/>
  <c r="F39" i="29"/>
  <c r="F39" i="31"/>
  <c r="I39" i="31" s="1"/>
  <c r="F39" i="32"/>
  <c r="I39" i="32" s="1"/>
  <c r="J39" i="32" s="1"/>
  <c r="D39" i="40" s="1"/>
  <c r="F39" i="30"/>
  <c r="I39" i="30" s="1"/>
  <c r="F39" i="33"/>
  <c r="I39" i="33"/>
  <c r="J39" i="33" s="1"/>
  <c r="F39" i="40" s="1"/>
  <c r="F39" i="34"/>
  <c r="F39" i="35"/>
  <c r="I39" i="35" s="1"/>
  <c r="F40" i="29"/>
  <c r="J40" i="29" s="1"/>
  <c r="F40" i="31"/>
  <c r="I40" i="31" s="1"/>
  <c r="F40" i="32"/>
  <c r="I40" i="32" s="1"/>
  <c r="F40" i="30"/>
  <c r="I40" i="30" s="1"/>
  <c r="F40" i="33"/>
  <c r="I40" i="33" s="1"/>
  <c r="J40" i="33" s="1"/>
  <c r="F40" i="40" s="1"/>
  <c r="F40" i="34"/>
  <c r="I40" i="34" s="1"/>
  <c r="J40" i="34" s="1"/>
  <c r="G40" i="40" s="1"/>
  <c r="F40" i="35"/>
  <c r="I40" i="35" s="1"/>
  <c r="F41" i="29"/>
  <c r="J41" i="29" s="1"/>
  <c r="F41" i="31"/>
  <c r="I41" i="31" s="1"/>
  <c r="F41" i="32"/>
  <c r="I41" i="32" s="1"/>
  <c r="J41" i="32" s="1"/>
  <c r="D41" i="40" s="1"/>
  <c r="F41" i="30"/>
  <c r="I41" i="30" s="1"/>
  <c r="F41" i="33"/>
  <c r="I41" i="33"/>
  <c r="F41" i="34"/>
  <c r="I41" i="34" s="1"/>
  <c r="J41" i="34" s="1"/>
  <c r="G41" i="40" s="1"/>
  <c r="F41" i="35"/>
  <c r="I41" i="35" s="1"/>
  <c r="J41" i="35" s="1"/>
  <c r="H41" i="40" s="1"/>
  <c r="F42" i="29"/>
  <c r="J42" i="29" s="1"/>
  <c r="F42" i="31"/>
  <c r="I42" i="31" s="1"/>
  <c r="F42" i="32"/>
  <c r="I42" i="32" s="1"/>
  <c r="J42" i="32" s="1"/>
  <c r="D42" i="40" s="1"/>
  <c r="F42" i="30"/>
  <c r="I42" i="30" s="1"/>
  <c r="F42" i="33"/>
  <c r="I42" i="33" s="1"/>
  <c r="J42" i="33" s="1"/>
  <c r="F42" i="40" s="1"/>
  <c r="F42" i="34"/>
  <c r="I42" i="34" s="1"/>
  <c r="F42" i="35"/>
  <c r="I42" i="35" s="1"/>
  <c r="J42" i="35" s="1"/>
  <c r="H42" i="40" s="1"/>
  <c r="F43" i="29"/>
  <c r="F43" i="31"/>
  <c r="I43" i="31" s="1"/>
  <c r="F43" i="32"/>
  <c r="I43" i="32" s="1"/>
  <c r="J43" i="32" s="1"/>
  <c r="D43" i="40" s="1"/>
  <c r="F43" i="30"/>
  <c r="I43" i="30" s="1"/>
  <c r="F43" i="33"/>
  <c r="I43" i="33" s="1"/>
  <c r="J43" i="33" s="1"/>
  <c r="F43" i="40" s="1"/>
  <c r="F43" i="34"/>
  <c r="I43" i="34" s="1"/>
  <c r="J43" i="34" s="1"/>
  <c r="G43" i="40" s="1"/>
  <c r="F43" i="35"/>
  <c r="I43" i="35" s="1"/>
  <c r="F10" i="29"/>
  <c r="J10" i="29" s="1"/>
  <c r="F10" i="31"/>
  <c r="I10" i="31" s="1"/>
  <c r="F10" i="32"/>
  <c r="I10" i="32" s="1"/>
  <c r="J10" i="32" s="1"/>
  <c r="D10" i="40" s="1"/>
  <c r="F10" i="30"/>
  <c r="F10" i="33"/>
  <c r="I10" i="33" s="1"/>
  <c r="F10" i="34"/>
  <c r="I10" i="34" s="1"/>
  <c r="F10" i="35"/>
  <c r="I10" i="35" s="1"/>
  <c r="J10" i="35" s="1"/>
  <c r="H10" i="40" s="1"/>
  <c r="C37" i="36"/>
  <c r="D37" i="36"/>
  <c r="E37" i="36"/>
  <c r="G37" i="36"/>
  <c r="H37" i="36"/>
  <c r="C38" i="36"/>
  <c r="D38" i="36"/>
  <c r="E38" i="36"/>
  <c r="G38" i="36"/>
  <c r="H38" i="36"/>
  <c r="C39" i="36"/>
  <c r="D39" i="36"/>
  <c r="E39" i="36"/>
  <c r="G39" i="36"/>
  <c r="H39" i="36"/>
  <c r="C40" i="36"/>
  <c r="D40" i="36"/>
  <c r="E40" i="36"/>
  <c r="G40" i="36"/>
  <c r="H40" i="36"/>
  <c r="G43" i="27"/>
  <c r="F44" i="1"/>
  <c r="K44" i="1" s="1"/>
  <c r="L44" i="1" s="1"/>
  <c r="G42" i="27"/>
  <c r="F36" i="1"/>
  <c r="K36" i="1" s="1"/>
  <c r="L36" i="1" s="1"/>
  <c r="F37" i="1"/>
  <c r="K37" i="1" s="1"/>
  <c r="L37" i="1" s="1"/>
  <c r="M37" i="1" s="1"/>
  <c r="F38" i="1"/>
  <c r="K38" i="1" s="1"/>
  <c r="L38" i="1" s="1"/>
  <c r="F39" i="1"/>
  <c r="K39" i="1" s="1"/>
  <c r="L39" i="1" s="1"/>
  <c r="F40" i="1"/>
  <c r="K40" i="1" s="1"/>
  <c r="L40" i="1" s="1"/>
  <c r="F41" i="1"/>
  <c r="K41" i="1" s="1"/>
  <c r="L41" i="1" s="1"/>
  <c r="F42" i="1"/>
  <c r="K42" i="1" s="1"/>
  <c r="L42" i="1" s="1"/>
  <c r="F43" i="1"/>
  <c r="K43" i="1" s="1"/>
  <c r="L43" i="1" s="1"/>
  <c r="M43" i="1" s="1"/>
  <c r="G41" i="27"/>
  <c r="F7" i="1"/>
  <c r="K7" i="1"/>
  <c r="L7" i="1" s="1"/>
  <c r="F8" i="1"/>
  <c r="K8" i="1" s="1"/>
  <c r="L8" i="1" s="1"/>
  <c r="F9" i="1"/>
  <c r="K9" i="1" s="1"/>
  <c r="L9" i="1" s="1"/>
  <c r="F10" i="1"/>
  <c r="K10" i="1" s="1"/>
  <c r="L10" i="1" s="1"/>
  <c r="F11" i="1"/>
  <c r="K11" i="1" s="1"/>
  <c r="L11" i="1" s="1"/>
  <c r="F12" i="1"/>
  <c r="K12" i="1" s="1"/>
  <c r="L12" i="1" s="1"/>
  <c r="F13" i="1"/>
  <c r="K13" i="1" s="1"/>
  <c r="L13" i="1" s="1"/>
  <c r="F14" i="1"/>
  <c r="K14" i="1" s="1"/>
  <c r="L14" i="1" s="1"/>
  <c r="F15" i="1"/>
  <c r="K15" i="1" s="1"/>
  <c r="L15" i="1" s="1"/>
  <c r="F16" i="1"/>
  <c r="K16" i="1" s="1"/>
  <c r="L16" i="1" s="1"/>
  <c r="F17" i="1"/>
  <c r="K17" i="1" s="1"/>
  <c r="L17" i="1" s="1"/>
  <c r="F18" i="1"/>
  <c r="K18" i="1" s="1"/>
  <c r="L18" i="1" s="1"/>
  <c r="F19" i="1"/>
  <c r="K19" i="1" s="1"/>
  <c r="L19" i="1" s="1"/>
  <c r="F20" i="1"/>
  <c r="K20" i="1" s="1"/>
  <c r="L20" i="1" s="1"/>
  <c r="F21" i="1"/>
  <c r="K21" i="1" s="1"/>
  <c r="L21" i="1" s="1"/>
  <c r="H20" i="27" s="1"/>
  <c r="J20" i="27" s="1"/>
  <c r="F22" i="1"/>
  <c r="K22" i="1" s="1"/>
  <c r="L22" i="1" s="1"/>
  <c r="F23" i="1"/>
  <c r="K23" i="1" s="1"/>
  <c r="L23" i="1" s="1"/>
  <c r="F24" i="1"/>
  <c r="K24" i="1" s="1"/>
  <c r="L24" i="1" s="1"/>
  <c r="F25" i="1"/>
  <c r="K25" i="1" s="1"/>
  <c r="L25" i="1" s="1"/>
  <c r="F26" i="1"/>
  <c r="K26" i="1" s="1"/>
  <c r="L26" i="1" s="1"/>
  <c r="F27" i="1"/>
  <c r="K27" i="1" s="1"/>
  <c r="L27" i="1" s="1"/>
  <c r="F28" i="1"/>
  <c r="K28" i="1" s="1"/>
  <c r="L28" i="1" s="1"/>
  <c r="F29" i="1"/>
  <c r="K29" i="1" s="1"/>
  <c r="L29" i="1" s="1"/>
  <c r="F30" i="1"/>
  <c r="K30" i="1" s="1"/>
  <c r="L30" i="1" s="1"/>
  <c r="M30" i="1" s="1"/>
  <c r="F31" i="1"/>
  <c r="K31" i="1" s="1"/>
  <c r="L31" i="1" s="1"/>
  <c r="F32" i="1"/>
  <c r="K32" i="1" s="1"/>
  <c r="L32" i="1" s="1"/>
  <c r="F33" i="1"/>
  <c r="K33" i="1" s="1"/>
  <c r="L33" i="1" s="1"/>
  <c r="F34" i="1"/>
  <c r="K34" i="1" s="1"/>
  <c r="L34" i="1" s="1"/>
  <c r="F35" i="1"/>
  <c r="K35" i="1" s="1"/>
  <c r="L35" i="1" s="1"/>
  <c r="G40" i="27"/>
  <c r="F6" i="29"/>
  <c r="J6" i="29" s="1"/>
  <c r="F7" i="29"/>
  <c r="J7" i="29" s="1"/>
  <c r="K7" i="29" s="1"/>
  <c r="B7" i="40" s="1"/>
  <c r="F8" i="29"/>
  <c r="J8" i="29" s="1"/>
  <c r="F9" i="29"/>
  <c r="J9" i="29" s="1"/>
  <c r="F5" i="29"/>
  <c r="J5" i="29" s="1"/>
  <c r="F6" i="31"/>
  <c r="I6" i="31" s="1"/>
  <c r="F7" i="31"/>
  <c r="I7" i="31" s="1"/>
  <c r="F8" i="31"/>
  <c r="I8" i="31" s="1"/>
  <c r="J8" i="31" s="1"/>
  <c r="C8" i="40" s="1"/>
  <c r="F9" i="31"/>
  <c r="I9" i="31" s="1"/>
  <c r="F5" i="31"/>
  <c r="I5" i="31" s="1"/>
  <c r="F6" i="33"/>
  <c r="I6" i="33" s="1"/>
  <c r="J6" i="33" s="1"/>
  <c r="F6" i="40" s="1"/>
  <c r="F7" i="33"/>
  <c r="I7" i="33" s="1"/>
  <c r="J7" i="33" s="1"/>
  <c r="F7" i="40" s="1"/>
  <c r="F8" i="33"/>
  <c r="I8" i="33" s="1"/>
  <c r="J8" i="33" s="1"/>
  <c r="F8" i="40" s="1"/>
  <c r="F9" i="33"/>
  <c r="I9" i="33"/>
  <c r="F5" i="33"/>
  <c r="I5" i="33" s="1"/>
  <c r="J5" i="33" s="1"/>
  <c r="F5" i="40" s="1"/>
  <c r="F5" i="35"/>
  <c r="I5" i="35" s="1"/>
  <c r="J5" i="35" s="1"/>
  <c r="H5" i="40" s="1"/>
  <c r="F9" i="35"/>
  <c r="I9" i="35" s="1"/>
  <c r="J9" i="35" s="1"/>
  <c r="H9" i="40" s="1"/>
  <c r="F8" i="35"/>
  <c r="I8" i="35" s="1"/>
  <c r="F7" i="35"/>
  <c r="I7" i="35" s="1"/>
  <c r="F6" i="35"/>
  <c r="I6" i="35" s="1"/>
  <c r="J6" i="35" s="1"/>
  <c r="H6" i="40" s="1"/>
  <c r="F6" i="1"/>
  <c r="K6" i="1" s="1"/>
  <c r="L6" i="1" s="1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6" i="32"/>
  <c r="I6" i="32" s="1"/>
  <c r="J6" i="32" s="1"/>
  <c r="D6" i="40" s="1"/>
  <c r="F7" i="32"/>
  <c r="I7" i="32" s="1"/>
  <c r="J7" i="32" s="1"/>
  <c r="D7" i="40" s="1"/>
  <c r="F8" i="32"/>
  <c r="I8" i="32" s="1"/>
  <c r="J8" i="32" s="1"/>
  <c r="D8" i="40" s="1"/>
  <c r="F9" i="32"/>
  <c r="I9" i="32" s="1"/>
  <c r="J9" i="32" s="1"/>
  <c r="D9" i="40" s="1"/>
  <c r="F5" i="32"/>
  <c r="I5" i="32" s="1"/>
  <c r="H36" i="36"/>
  <c r="G36" i="36"/>
  <c r="E36" i="36"/>
  <c r="D36" i="36"/>
  <c r="C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G35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G9" i="40"/>
  <c r="G8" i="40"/>
  <c r="G7" i="40"/>
  <c r="G6" i="40"/>
  <c r="G5" i="40"/>
  <c r="F9" i="30"/>
  <c r="I9" i="30" s="1"/>
  <c r="F8" i="30"/>
  <c r="I8" i="30" s="1"/>
  <c r="F7" i="30"/>
  <c r="I7" i="30" s="1"/>
  <c r="J7" i="30" s="1"/>
  <c r="E7" i="40" s="1"/>
  <c r="F6" i="30"/>
  <c r="I6" i="30" s="1"/>
  <c r="F5" i="30"/>
  <c r="I5" i="30" s="1"/>
  <c r="J30" i="29"/>
  <c r="J11" i="29"/>
  <c r="K11" i="29" s="1"/>
  <c r="J17" i="29"/>
  <c r="E49" i="28"/>
  <c r="G44" i="28"/>
  <c r="I10" i="30"/>
  <c r="J39" i="29"/>
  <c r="G25" i="28"/>
  <c r="F46" i="28"/>
  <c r="E16" i="28"/>
  <c r="D30" i="28"/>
  <c r="D49" i="28"/>
  <c r="F49" i="28"/>
  <c r="J51" i="29"/>
  <c r="J18" i="29"/>
  <c r="J23" i="29"/>
  <c r="K23" i="29" s="1"/>
  <c r="E9" i="28"/>
  <c r="C9" i="28"/>
  <c r="G47" i="28"/>
  <c r="D38" i="28"/>
  <c r="E8" i="28"/>
  <c r="D19" i="28"/>
  <c r="D14" i="28"/>
  <c r="C8" i="28"/>
  <c r="F27" i="28"/>
  <c r="F42" i="28"/>
  <c r="C47" i="28"/>
  <c r="D47" i="28"/>
  <c r="E46" i="28"/>
  <c r="C46" i="28"/>
  <c r="F35" i="28"/>
  <c r="D44" i="28"/>
  <c r="E11" i="28"/>
  <c r="C11" i="28"/>
  <c r="G11" i="28"/>
  <c r="F11" i="28"/>
  <c r="G23" i="28"/>
  <c r="F24" i="28"/>
  <c r="J55" i="35"/>
  <c r="H55" i="40" s="1"/>
  <c r="J38" i="33"/>
  <c r="F38" i="40" s="1"/>
  <c r="I53" i="30"/>
  <c r="J15" i="29"/>
  <c r="I33" i="35"/>
  <c r="J33" i="35" s="1"/>
  <c r="H33" i="40" s="1"/>
  <c r="I32" i="35"/>
  <c r="J45" i="33"/>
  <c r="F45" i="40" s="1"/>
  <c r="J57" i="29"/>
  <c r="K57" i="29" s="1"/>
  <c r="I30" i="31"/>
  <c r="E47" i="28"/>
  <c r="F47" i="28"/>
  <c r="E7" i="28"/>
  <c r="G7" i="28"/>
  <c r="F36" i="28"/>
  <c r="F16" i="28"/>
  <c r="C16" i="28"/>
  <c r="E21" i="28"/>
  <c r="C54" i="28"/>
  <c r="E52" i="28"/>
  <c r="F54" i="28"/>
  <c r="D51" i="28"/>
  <c r="E53" i="28"/>
  <c r="D52" i="28"/>
  <c r="C53" i="28"/>
  <c r="D53" i="28"/>
  <c r="G51" i="28"/>
  <c r="D54" i="28"/>
  <c r="G52" i="28"/>
  <c r="C51" i="28"/>
  <c r="F23" i="28"/>
  <c r="F48" i="28"/>
  <c r="C28" i="28"/>
  <c r="G5" i="28"/>
  <c r="E24" i="28"/>
  <c r="D9" i="28"/>
  <c r="D5" i="28"/>
  <c r="E5" i="28"/>
  <c r="F53" i="28"/>
  <c r="F51" i="28"/>
  <c r="E44" i="28"/>
  <c r="F44" i="28"/>
  <c r="F38" i="28"/>
  <c r="E38" i="28"/>
  <c r="C38" i="28"/>
  <c r="F33" i="28"/>
  <c r="D33" i="28"/>
  <c r="E33" i="28"/>
  <c r="D27" i="28"/>
  <c r="C27" i="28"/>
  <c r="G15" i="28"/>
  <c r="F15" i="28"/>
  <c r="E15" i="28"/>
  <c r="G55" i="28"/>
  <c r="C55" i="28"/>
  <c r="F20" i="28"/>
  <c r="D20" i="28"/>
  <c r="G27" i="28"/>
  <c r="C33" i="28"/>
  <c r="E27" i="28"/>
  <c r="G14" i="28"/>
  <c r="C14" i="28"/>
  <c r="E37" i="28"/>
  <c r="E50" i="28"/>
  <c r="C43" i="28"/>
  <c r="F14" i="28"/>
  <c r="D37" i="28"/>
  <c r="G37" i="28"/>
  <c r="C37" i="28"/>
  <c r="D42" i="28"/>
  <c r="G49" i="28"/>
  <c r="D29" i="28"/>
  <c r="E29" i="28"/>
  <c r="D39" i="28"/>
  <c r="G39" i="28"/>
  <c r="C39" i="28"/>
  <c r="E39" i="28"/>
  <c r="G45" i="28"/>
  <c r="D45" i="28"/>
  <c r="F45" i="28"/>
  <c r="C13" i="28"/>
  <c r="F13" i="28"/>
  <c r="D13" i="28"/>
  <c r="E13" i="28"/>
  <c r="G13" i="28"/>
  <c r="D34" i="28"/>
  <c r="E45" i="28"/>
  <c r="C23" i="28"/>
  <c r="D23" i="28"/>
  <c r="E23" i="28"/>
  <c r="F10" i="28"/>
  <c r="E35" i="28"/>
  <c r="E56" i="28"/>
  <c r="C19" i="28"/>
  <c r="G43" i="28"/>
  <c r="F56" i="28"/>
  <c r="E19" i="28"/>
  <c r="D26" i="28"/>
  <c r="C56" i="28"/>
  <c r="G19" i="28"/>
  <c r="G35" i="28"/>
  <c r="D43" i="28"/>
  <c r="G10" i="28"/>
  <c r="E10" i="28"/>
  <c r="J57" i="34" l="1"/>
  <c r="G57" i="40" s="1"/>
  <c r="J35" i="31"/>
  <c r="C35" i="40" s="1"/>
  <c r="J27" i="31"/>
  <c r="C27" i="40" s="1"/>
  <c r="J45" i="34"/>
  <c r="G45" i="40" s="1"/>
  <c r="J6" i="31"/>
  <c r="C6" i="40" s="1"/>
  <c r="J9" i="31"/>
  <c r="C9" i="40" s="1"/>
  <c r="J39" i="31"/>
  <c r="C39" i="40" s="1"/>
  <c r="F10" i="36"/>
  <c r="F23" i="36"/>
  <c r="J6" i="30"/>
  <c r="E6" i="40" s="1"/>
  <c r="K13" i="29"/>
  <c r="B13" i="40" s="1"/>
  <c r="J14" i="30"/>
  <c r="E14" i="40" s="1"/>
  <c r="J5" i="30"/>
  <c r="E5" i="40" s="1"/>
  <c r="J39" i="30"/>
  <c r="E39" i="40" s="1"/>
  <c r="J30" i="31"/>
  <c r="C30" i="40" s="1"/>
  <c r="J20" i="31"/>
  <c r="C20" i="40" s="1"/>
  <c r="K44" i="29"/>
  <c r="B44" i="40" s="1"/>
  <c r="J34" i="30"/>
  <c r="E34" i="40" s="1"/>
  <c r="J45" i="31"/>
  <c r="C45" i="40" s="1"/>
  <c r="J19" i="31"/>
  <c r="C19" i="40" s="1"/>
  <c r="H8" i="27"/>
  <c r="J8" i="27" s="1"/>
  <c r="L8" i="27" s="1"/>
  <c r="H15" i="27"/>
  <c r="J15" i="27" s="1"/>
  <c r="N15" i="27" s="1"/>
  <c r="H9" i="27"/>
  <c r="J9" i="27" s="1"/>
  <c r="N9" i="27" s="1"/>
  <c r="J33" i="34"/>
  <c r="G33" i="40" s="1"/>
  <c r="J28" i="34"/>
  <c r="G28" i="40" s="1"/>
  <c r="J21" i="34"/>
  <c r="G21" i="40" s="1"/>
  <c r="J30" i="34"/>
  <c r="G30" i="40" s="1"/>
  <c r="J42" i="34"/>
  <c r="G42" i="40" s="1"/>
  <c r="J54" i="34"/>
  <c r="G54" i="40" s="1"/>
  <c r="J18" i="34"/>
  <c r="G18" i="40" s="1"/>
  <c r="J59" i="34"/>
  <c r="G59" i="40" s="1"/>
  <c r="J25" i="34"/>
  <c r="G25" i="40" s="1"/>
  <c r="F14" i="36"/>
  <c r="J27" i="34"/>
  <c r="G27" i="40" s="1"/>
  <c r="J22" i="34"/>
  <c r="G22" i="40" s="1"/>
  <c r="J34" i="34"/>
  <c r="G34" i="40" s="1"/>
  <c r="J15" i="34"/>
  <c r="G15" i="40" s="1"/>
  <c r="J46" i="34"/>
  <c r="G46" i="40" s="1"/>
  <c r="J51" i="34"/>
  <c r="G51" i="40" s="1"/>
  <c r="F8" i="36"/>
  <c r="I19" i="32"/>
  <c r="J19" i="32" s="1"/>
  <c r="D19" i="40" s="1"/>
  <c r="J36" i="31"/>
  <c r="C36" i="40" s="1"/>
  <c r="J28" i="31"/>
  <c r="C28" i="40" s="1"/>
  <c r="F9" i="36"/>
  <c r="I13" i="31"/>
  <c r="J13" i="31" s="1"/>
  <c r="C13" i="40" s="1"/>
  <c r="J21" i="31"/>
  <c r="C21" i="40" s="1"/>
  <c r="J29" i="31"/>
  <c r="C29" i="40" s="1"/>
  <c r="F50" i="36"/>
  <c r="J18" i="31"/>
  <c r="C18" i="40" s="1"/>
  <c r="J17" i="31"/>
  <c r="C17" i="40" s="1"/>
  <c r="J24" i="31"/>
  <c r="C24" i="40" s="1"/>
  <c r="F7" i="36"/>
  <c r="F6" i="36"/>
  <c r="J7" i="31"/>
  <c r="C7" i="40" s="1"/>
  <c r="J60" i="31"/>
  <c r="C60" i="40" s="1"/>
  <c r="J59" i="31"/>
  <c r="C59" i="40" s="1"/>
  <c r="J50" i="30"/>
  <c r="E50" i="40" s="1"/>
  <c r="J38" i="30"/>
  <c r="E38" i="40" s="1"/>
  <c r="J20" i="30"/>
  <c r="E20" i="40" s="1"/>
  <c r="J12" i="30"/>
  <c r="E12" i="40" s="1"/>
  <c r="I7" i="36"/>
  <c r="J23" i="30"/>
  <c r="E23" i="40" s="1"/>
  <c r="J48" i="34"/>
  <c r="G48" i="40" s="1"/>
  <c r="J42" i="30"/>
  <c r="E42" i="40" s="1"/>
  <c r="J52" i="30"/>
  <c r="E52" i="40" s="1"/>
  <c r="J56" i="30"/>
  <c r="E56" i="40" s="1"/>
  <c r="F12" i="36"/>
  <c r="F13" i="36"/>
  <c r="J59" i="30"/>
  <c r="E59" i="40" s="1"/>
  <c r="K9" i="29"/>
  <c r="B9" i="40" s="1"/>
  <c r="K10" i="29"/>
  <c r="B10" i="40" s="1"/>
  <c r="F11" i="36"/>
  <c r="K20" i="29"/>
  <c r="B20" i="40" s="1"/>
  <c r="K8" i="29"/>
  <c r="B8" i="40" s="1"/>
  <c r="F20" i="36"/>
  <c r="K5" i="29"/>
  <c r="B5" i="40" s="1"/>
  <c r="K16" i="29"/>
  <c r="B16" i="40" s="1"/>
  <c r="J59" i="29"/>
  <c r="I54" i="36" s="1"/>
  <c r="F54" i="36"/>
  <c r="F5" i="36"/>
  <c r="K12" i="29"/>
  <c r="B12" i="40" s="1"/>
  <c r="K56" i="29"/>
  <c r="B56" i="40" s="1"/>
  <c r="J60" i="29"/>
  <c r="I55" i="36" s="1"/>
  <c r="F55" i="36"/>
  <c r="J58" i="34"/>
  <c r="G58" i="40" s="1"/>
  <c r="J22" i="31"/>
  <c r="C22" i="40" s="1"/>
  <c r="J5" i="31"/>
  <c r="C5" i="40" s="1"/>
  <c r="J14" i="31"/>
  <c r="C14" i="40" s="1"/>
  <c r="K14" i="29"/>
  <c r="B14" i="40" s="1"/>
  <c r="J10" i="34"/>
  <c r="G10" i="40" s="1"/>
  <c r="J10" i="31"/>
  <c r="C10" i="40" s="1"/>
  <c r="J32" i="34"/>
  <c r="G32" i="40" s="1"/>
  <c r="J12" i="31"/>
  <c r="C12" i="40" s="1"/>
  <c r="J20" i="34"/>
  <c r="G20" i="40" s="1"/>
  <c r="F34" i="28"/>
  <c r="G29" i="28"/>
  <c r="D55" i="28"/>
  <c r="D18" i="28"/>
  <c r="G30" i="28"/>
  <c r="F29" i="28"/>
  <c r="H11" i="28"/>
  <c r="E34" i="28"/>
  <c r="F28" i="28"/>
  <c r="E55" i="28"/>
  <c r="F40" i="28"/>
  <c r="E30" i="28"/>
  <c r="D28" i="28"/>
  <c r="F18" i="28"/>
  <c r="C52" i="28"/>
  <c r="H52" i="28" s="1"/>
  <c r="F7" i="28"/>
  <c r="G18" i="28"/>
  <c r="G28" i="28"/>
  <c r="C40" i="28"/>
  <c r="D6" i="28"/>
  <c r="G42" i="28"/>
  <c r="G34" i="28"/>
  <c r="E42" i="28"/>
  <c r="C5" i="28"/>
  <c r="H5" i="28" s="1"/>
  <c r="E54" i="28"/>
  <c r="H54" i="28" s="1"/>
  <c r="G16" i="28"/>
  <c r="H16" i="28" s="1"/>
  <c r="D7" i="28"/>
  <c r="C18" i="28"/>
  <c r="E20" i="28"/>
  <c r="G9" i="28"/>
  <c r="H9" i="28" s="1"/>
  <c r="G46" i="28"/>
  <c r="H46" i="28" s="1"/>
  <c r="G24" i="28"/>
  <c r="C30" i="28"/>
  <c r="G20" i="28"/>
  <c r="D24" i="28"/>
  <c r="C36" i="28"/>
  <c r="G50" i="28"/>
  <c r="D36" i="28"/>
  <c r="F12" i="28"/>
  <c r="F32" i="28"/>
  <c r="C26" i="28"/>
  <c r="E22" i="28"/>
  <c r="C41" i="28"/>
  <c r="D15" i="28"/>
  <c r="H15" i="28" s="1"/>
  <c r="D10" i="28"/>
  <c r="H10" i="28" s="1"/>
  <c r="C48" i="28"/>
  <c r="G26" i="28"/>
  <c r="F6" i="28"/>
  <c r="C17" i="28"/>
  <c r="G22" i="28"/>
  <c r="E41" i="28"/>
  <c r="D41" i="28"/>
  <c r="C32" i="28"/>
  <c r="C50" i="28"/>
  <c r="G48" i="28"/>
  <c r="F21" i="28"/>
  <c r="E17" i="28"/>
  <c r="F8" i="28"/>
  <c r="C22" i="28"/>
  <c r="F25" i="28"/>
  <c r="F31" i="28"/>
  <c r="F50" i="28"/>
  <c r="E48" i="28"/>
  <c r="C21" i="28"/>
  <c r="G12" i="28"/>
  <c r="E31" i="28"/>
  <c r="C6" i="28"/>
  <c r="D22" i="28"/>
  <c r="C25" i="28"/>
  <c r="E26" i="28"/>
  <c r="G17" i="28"/>
  <c r="G8" i="28"/>
  <c r="F41" i="28"/>
  <c r="E12" i="28"/>
  <c r="D31" i="28"/>
  <c r="G21" i="28"/>
  <c r="C12" i="28"/>
  <c r="G31" i="28"/>
  <c r="E25" i="28"/>
  <c r="G32" i="28"/>
  <c r="D40" i="28"/>
  <c r="E36" i="28"/>
  <c r="E6" i="28"/>
  <c r="D17" i="28"/>
  <c r="G40" i="28"/>
  <c r="E32" i="28"/>
  <c r="J52" i="35"/>
  <c r="H52" i="40" s="1"/>
  <c r="J7" i="35"/>
  <c r="H7" i="40" s="1"/>
  <c r="J28" i="35"/>
  <c r="H28" i="40" s="1"/>
  <c r="J40" i="35"/>
  <c r="H40" i="40" s="1"/>
  <c r="J13" i="35"/>
  <c r="H13" i="40" s="1"/>
  <c r="J12" i="35"/>
  <c r="H12" i="40" s="1"/>
  <c r="J34" i="35"/>
  <c r="H34" i="40" s="1"/>
  <c r="J23" i="35"/>
  <c r="H23" i="40" s="1"/>
  <c r="J24" i="35"/>
  <c r="H24" i="40" s="1"/>
  <c r="J38" i="35"/>
  <c r="H38" i="40" s="1"/>
  <c r="J35" i="35"/>
  <c r="H35" i="40" s="1"/>
  <c r="J8" i="35"/>
  <c r="H8" i="40" s="1"/>
  <c r="J54" i="35"/>
  <c r="H54" i="40" s="1"/>
  <c r="J58" i="35"/>
  <c r="H58" i="40" s="1"/>
  <c r="J19" i="35"/>
  <c r="H19" i="40" s="1"/>
  <c r="J47" i="35"/>
  <c r="H47" i="40" s="1"/>
  <c r="J50" i="35"/>
  <c r="H50" i="40" s="1"/>
  <c r="J43" i="35"/>
  <c r="H43" i="40" s="1"/>
  <c r="J39" i="35"/>
  <c r="H39" i="40" s="1"/>
  <c r="J57" i="35"/>
  <c r="H57" i="40" s="1"/>
  <c r="J32" i="35"/>
  <c r="H32" i="40" s="1"/>
  <c r="J13" i="33"/>
  <c r="F13" i="40" s="1"/>
  <c r="J55" i="33"/>
  <c r="F55" i="40" s="1"/>
  <c r="J24" i="33"/>
  <c r="F24" i="40" s="1"/>
  <c r="J25" i="33"/>
  <c r="F25" i="40" s="1"/>
  <c r="J36" i="33"/>
  <c r="F36" i="40" s="1"/>
  <c r="J35" i="33"/>
  <c r="F35" i="40" s="1"/>
  <c r="J19" i="33"/>
  <c r="F19" i="40" s="1"/>
  <c r="J52" i="33"/>
  <c r="F52" i="40" s="1"/>
  <c r="J10" i="33"/>
  <c r="F10" i="40" s="1"/>
  <c r="J54" i="33"/>
  <c r="F54" i="40" s="1"/>
  <c r="J44" i="33"/>
  <c r="F44" i="40" s="1"/>
  <c r="J9" i="33"/>
  <c r="F9" i="40" s="1"/>
  <c r="J12" i="33"/>
  <c r="F12" i="40" s="1"/>
  <c r="J29" i="33"/>
  <c r="F29" i="40" s="1"/>
  <c r="J58" i="33"/>
  <c r="F58" i="40" s="1"/>
  <c r="H14" i="28"/>
  <c r="H23" i="28"/>
  <c r="M47" i="27"/>
  <c r="H33" i="28"/>
  <c r="K44" i="27"/>
  <c r="H13" i="28"/>
  <c r="H45" i="28"/>
  <c r="H44" i="28"/>
  <c r="H39" i="28"/>
  <c r="H53" i="28"/>
  <c r="H37" i="28"/>
  <c r="H51" i="28"/>
  <c r="H19" i="28"/>
  <c r="H27" i="28"/>
  <c r="H47" i="28"/>
  <c r="H43" i="28"/>
  <c r="H17" i="27"/>
  <c r="J17" i="27" s="1"/>
  <c r="L17" i="27" s="1"/>
  <c r="H29" i="27"/>
  <c r="J29" i="27" s="1"/>
  <c r="L29" i="27" s="1"/>
  <c r="H45" i="27"/>
  <c r="J45" i="27" s="1"/>
  <c r="M45" i="27" s="1"/>
  <c r="H36" i="27"/>
  <c r="J36" i="27" s="1"/>
  <c r="K36" i="27" s="1"/>
  <c r="M48" i="1"/>
  <c r="M44" i="27"/>
  <c r="H48" i="27"/>
  <c r="J48" i="27" s="1"/>
  <c r="K48" i="27" s="1"/>
  <c r="H49" i="27"/>
  <c r="J49" i="27" s="1"/>
  <c r="M49" i="27" s="1"/>
  <c r="H22" i="27"/>
  <c r="J22" i="27" s="1"/>
  <c r="K22" i="27" s="1"/>
  <c r="N47" i="27"/>
  <c r="L47" i="27"/>
  <c r="M45" i="1"/>
  <c r="M54" i="1"/>
  <c r="N44" i="27"/>
  <c r="L44" i="27"/>
  <c r="J17" i="32"/>
  <c r="D17" i="40" s="1"/>
  <c r="J16" i="32"/>
  <c r="D16" i="40" s="1"/>
  <c r="J5" i="32"/>
  <c r="D5" i="40" s="1"/>
  <c r="J28" i="32"/>
  <c r="D28" i="40" s="1"/>
  <c r="J51" i="32"/>
  <c r="D51" i="40" s="1"/>
  <c r="J37" i="32"/>
  <c r="D37" i="40" s="1"/>
  <c r="J26" i="32"/>
  <c r="D26" i="40" s="1"/>
  <c r="J58" i="32"/>
  <c r="D58" i="40" s="1"/>
  <c r="J27" i="32"/>
  <c r="D27" i="40" s="1"/>
  <c r="J38" i="32"/>
  <c r="D38" i="40" s="1"/>
  <c r="J49" i="32"/>
  <c r="D49" i="40" s="1"/>
  <c r="J16" i="31"/>
  <c r="C16" i="40" s="1"/>
  <c r="J26" i="31"/>
  <c r="C26" i="40" s="1"/>
  <c r="J57" i="31"/>
  <c r="C57" i="40" s="1"/>
  <c r="J25" i="31"/>
  <c r="C25" i="40" s="1"/>
  <c r="K6" i="29"/>
  <c r="B6" i="40" s="1"/>
  <c r="J12" i="34"/>
  <c r="G12" i="40" s="1"/>
  <c r="J49" i="34"/>
  <c r="G49" i="40" s="1"/>
  <c r="J33" i="31"/>
  <c r="C33" i="40" s="1"/>
  <c r="J21" i="30"/>
  <c r="E21" i="40" s="1"/>
  <c r="J13" i="34"/>
  <c r="G13" i="40" s="1"/>
  <c r="J48" i="30"/>
  <c r="E48" i="40" s="1"/>
  <c r="J34" i="31"/>
  <c r="C34" i="40" s="1"/>
  <c r="J24" i="34"/>
  <c r="G24" i="40" s="1"/>
  <c r="J50" i="34"/>
  <c r="G50" i="40" s="1"/>
  <c r="K30" i="29"/>
  <c r="B30" i="40" s="1"/>
  <c r="J36" i="34"/>
  <c r="G36" i="40" s="1"/>
  <c r="J22" i="30"/>
  <c r="E22" i="40" s="1"/>
  <c r="J55" i="34"/>
  <c r="G55" i="40" s="1"/>
  <c r="J37" i="30"/>
  <c r="E37" i="40" s="1"/>
  <c r="J18" i="30"/>
  <c r="E18" i="40" s="1"/>
  <c r="J32" i="31"/>
  <c r="C32" i="40" s="1"/>
  <c r="J30" i="30"/>
  <c r="E30" i="40" s="1"/>
  <c r="J31" i="30"/>
  <c r="E31" i="40" s="1"/>
  <c r="J42" i="31"/>
  <c r="C42" i="40" s="1"/>
  <c r="J36" i="30"/>
  <c r="E36" i="40" s="1"/>
  <c r="K18" i="29"/>
  <c r="B18" i="40" s="1"/>
  <c r="K17" i="29"/>
  <c r="B17" i="40" s="1"/>
  <c r="J37" i="34"/>
  <c r="G37" i="40" s="1"/>
  <c r="J26" i="34"/>
  <c r="G26" i="40" s="1"/>
  <c r="J49" i="30"/>
  <c r="E49" i="40" s="1"/>
  <c r="J51" i="30"/>
  <c r="E51" i="40" s="1"/>
  <c r="K51" i="29"/>
  <c r="B51" i="40" s="1"/>
  <c r="J23" i="31"/>
  <c r="C23" i="40" s="1"/>
  <c r="J15" i="31"/>
  <c r="C15" i="40" s="1"/>
  <c r="K39" i="29"/>
  <c r="B39" i="40" s="1"/>
  <c r="J47" i="34"/>
  <c r="G47" i="40" s="1"/>
  <c r="J58" i="30"/>
  <c r="E58" i="40" s="1"/>
  <c r="J31" i="31"/>
  <c r="C31" i="40" s="1"/>
  <c r="J23" i="34"/>
  <c r="G23" i="40" s="1"/>
  <c r="J11" i="34"/>
  <c r="G11" i="40" s="1"/>
  <c r="J41" i="31"/>
  <c r="C41" i="40" s="1"/>
  <c r="J46" i="30"/>
  <c r="E46" i="40" s="1"/>
  <c r="K15" i="29"/>
  <c r="B15" i="40" s="1"/>
  <c r="H5" i="27"/>
  <c r="J5" i="27" s="1"/>
  <c r="K5" i="27" s="1"/>
  <c r="M6" i="1"/>
  <c r="M29" i="1"/>
  <c r="H28" i="27"/>
  <c r="J28" i="27" s="1"/>
  <c r="L20" i="27"/>
  <c r="N20" i="27"/>
  <c r="M20" i="27"/>
  <c r="K20" i="27"/>
  <c r="M39" i="1"/>
  <c r="H38" i="27"/>
  <c r="J38" i="27" s="1"/>
  <c r="H21" i="27"/>
  <c r="J21" i="27" s="1"/>
  <c r="H27" i="27"/>
  <c r="J27" i="27" s="1"/>
  <c r="M28" i="1"/>
  <c r="H13" i="27"/>
  <c r="J13" i="27" s="1"/>
  <c r="H6" i="27"/>
  <c r="J6" i="27" s="1"/>
  <c r="M38" i="1"/>
  <c r="H37" i="27"/>
  <c r="J37" i="27" s="1"/>
  <c r="H26" i="27"/>
  <c r="J26" i="27" s="1"/>
  <c r="N26" i="27" s="1"/>
  <c r="H19" i="27"/>
  <c r="J19" i="27" s="1"/>
  <c r="H12" i="27"/>
  <c r="J12" i="27" s="1"/>
  <c r="H11" i="27"/>
  <c r="J11" i="27" s="1"/>
  <c r="H7" i="27"/>
  <c r="J7" i="27" s="1"/>
  <c r="M35" i="1"/>
  <c r="H34" i="27"/>
  <c r="J34" i="27" s="1"/>
  <c r="H25" i="27"/>
  <c r="J25" i="27" s="1"/>
  <c r="L25" i="27" s="1"/>
  <c r="H18" i="27"/>
  <c r="J18" i="27" s="1"/>
  <c r="H10" i="27"/>
  <c r="J10" i="27" s="1"/>
  <c r="M36" i="1"/>
  <c r="H35" i="27"/>
  <c r="J35" i="27" s="1"/>
  <c r="H33" i="27"/>
  <c r="J33" i="27" s="1"/>
  <c r="M34" i="1"/>
  <c r="M33" i="1"/>
  <c r="H32" i="27"/>
  <c r="J32" i="27" s="1"/>
  <c r="H41" i="27"/>
  <c r="J41" i="27" s="1"/>
  <c r="M42" i="1"/>
  <c r="M44" i="1"/>
  <c r="H43" i="27"/>
  <c r="J43" i="27" s="1"/>
  <c r="N43" i="27" s="1"/>
  <c r="M32" i="1"/>
  <c r="H31" i="27"/>
  <c r="J31" i="27" s="1"/>
  <c r="M31" i="27" s="1"/>
  <c r="H23" i="27"/>
  <c r="J23" i="27" s="1"/>
  <c r="M23" i="27" s="1"/>
  <c r="H16" i="27"/>
  <c r="J16" i="27" s="1"/>
  <c r="M41" i="1"/>
  <c r="H40" i="27"/>
  <c r="J40" i="27" s="1"/>
  <c r="N40" i="27" s="1"/>
  <c r="M31" i="1"/>
  <c r="H30" i="27"/>
  <c r="J30" i="27" s="1"/>
  <c r="H14" i="27"/>
  <c r="J14" i="27" s="1"/>
  <c r="M14" i="27" s="1"/>
  <c r="M40" i="1"/>
  <c r="H39" i="27"/>
  <c r="J39" i="27" s="1"/>
  <c r="D35" i="28"/>
  <c r="C35" i="28"/>
  <c r="M56" i="1"/>
  <c r="H55" i="27"/>
  <c r="J55" i="27" s="1"/>
  <c r="M55" i="27" s="1"/>
  <c r="I13" i="36"/>
  <c r="K47" i="27"/>
  <c r="H52" i="27"/>
  <c r="J52" i="27" s="1"/>
  <c r="K52" i="27" s="1"/>
  <c r="M53" i="1"/>
  <c r="H38" i="28"/>
  <c r="J51" i="33"/>
  <c r="F51" i="40" s="1"/>
  <c r="M51" i="1"/>
  <c r="H50" i="27"/>
  <c r="J50" i="27" s="1"/>
  <c r="J53" i="33"/>
  <c r="F53" i="40" s="1"/>
  <c r="H54" i="27"/>
  <c r="J54" i="27" s="1"/>
  <c r="M54" i="27" s="1"/>
  <c r="M55" i="1"/>
  <c r="H42" i="27"/>
  <c r="J42" i="27" s="1"/>
  <c r="H53" i="27"/>
  <c r="J53" i="27" s="1"/>
  <c r="L53" i="27" s="1"/>
  <c r="M52" i="1"/>
  <c r="I5" i="36"/>
  <c r="J40" i="32"/>
  <c r="D40" i="40" s="1"/>
  <c r="H24" i="27"/>
  <c r="J24" i="27" s="1"/>
  <c r="H49" i="28"/>
  <c r="M57" i="1"/>
  <c r="H56" i="27"/>
  <c r="J56" i="27" s="1"/>
  <c r="N56" i="27" s="1"/>
  <c r="G56" i="28"/>
  <c r="D56" i="28"/>
  <c r="M51" i="27"/>
  <c r="N51" i="27"/>
  <c r="L51" i="27"/>
  <c r="I9" i="36"/>
  <c r="I6" i="36"/>
  <c r="M47" i="1"/>
  <c r="H46" i="27"/>
  <c r="J46" i="27" s="1"/>
  <c r="F34" i="36"/>
  <c r="J14" i="34"/>
  <c r="G14" i="40" s="1"/>
  <c r="J37" i="31"/>
  <c r="C37" i="40" s="1"/>
  <c r="J52" i="34"/>
  <c r="G52" i="40" s="1"/>
  <c r="K51" i="27"/>
  <c r="J26" i="30"/>
  <c r="E26" i="40" s="1"/>
  <c r="J35" i="34"/>
  <c r="G35" i="40" s="1"/>
  <c r="J55" i="30"/>
  <c r="E55" i="40" s="1"/>
  <c r="J35" i="30"/>
  <c r="E35" i="40" s="1"/>
  <c r="J56" i="34"/>
  <c r="G56" i="40" s="1"/>
  <c r="J44" i="34"/>
  <c r="G44" i="40" s="1"/>
  <c r="J16" i="34"/>
  <c r="G16" i="40" s="1"/>
  <c r="J40" i="30"/>
  <c r="E40" i="40" s="1"/>
  <c r="K21" i="29"/>
  <c r="B21" i="40" s="1"/>
  <c r="F52" i="36"/>
  <c r="F30" i="36"/>
  <c r="F25" i="36"/>
  <c r="J38" i="34"/>
  <c r="G38" i="40" s="1"/>
  <c r="I39" i="34"/>
  <c r="J39" i="34" s="1"/>
  <c r="G39" i="40" s="1"/>
  <c r="F39" i="36"/>
  <c r="F27" i="36"/>
  <c r="J40" i="31"/>
  <c r="C40" i="40" s="1"/>
  <c r="J58" i="31"/>
  <c r="C58" i="40" s="1"/>
  <c r="J53" i="31"/>
  <c r="C53" i="40" s="1"/>
  <c r="J48" i="31"/>
  <c r="C48" i="40" s="1"/>
  <c r="J38" i="31"/>
  <c r="C38" i="40" s="1"/>
  <c r="F49" i="36"/>
  <c r="J47" i="31"/>
  <c r="C47" i="40" s="1"/>
  <c r="F44" i="36"/>
  <c r="J46" i="31"/>
  <c r="C46" i="40" s="1"/>
  <c r="J54" i="31"/>
  <c r="C54" i="40" s="1"/>
  <c r="J55" i="31"/>
  <c r="C55" i="40" s="1"/>
  <c r="J44" i="31"/>
  <c r="C44" i="40" s="1"/>
  <c r="J56" i="31"/>
  <c r="C56" i="40" s="1"/>
  <c r="J43" i="31"/>
  <c r="C43" i="40" s="1"/>
  <c r="F32" i="36"/>
  <c r="J51" i="31"/>
  <c r="C51" i="40" s="1"/>
  <c r="J50" i="31"/>
  <c r="C50" i="40" s="1"/>
  <c r="J49" i="31"/>
  <c r="C49" i="40" s="1"/>
  <c r="J52" i="31"/>
  <c r="C52" i="40" s="1"/>
  <c r="F42" i="36"/>
  <c r="J13" i="30"/>
  <c r="E13" i="40" s="1"/>
  <c r="J17" i="30"/>
  <c r="E17" i="40" s="1"/>
  <c r="I12" i="36"/>
  <c r="J15" i="30"/>
  <c r="E15" i="40" s="1"/>
  <c r="I10" i="36"/>
  <c r="J16" i="30"/>
  <c r="E16" i="40" s="1"/>
  <c r="I11" i="36"/>
  <c r="J45" i="30"/>
  <c r="E45" i="40" s="1"/>
  <c r="J10" i="30"/>
  <c r="E10" i="40" s="1"/>
  <c r="J9" i="30"/>
  <c r="E9" i="40" s="1"/>
  <c r="J8" i="30"/>
  <c r="E8" i="40" s="1"/>
  <c r="J11" i="30"/>
  <c r="E11" i="40" s="1"/>
  <c r="J57" i="30"/>
  <c r="E57" i="40" s="1"/>
  <c r="F47" i="36"/>
  <c r="F15" i="36"/>
  <c r="F51" i="36"/>
  <c r="J60" i="30"/>
  <c r="E60" i="40" s="1"/>
  <c r="J28" i="30"/>
  <c r="E28" i="40" s="1"/>
  <c r="J27" i="30"/>
  <c r="E27" i="40" s="1"/>
  <c r="J19" i="30"/>
  <c r="E19" i="40" s="1"/>
  <c r="J54" i="30"/>
  <c r="E54" i="40" s="1"/>
  <c r="J24" i="30"/>
  <c r="E24" i="40" s="1"/>
  <c r="F46" i="36"/>
  <c r="J41" i="30"/>
  <c r="E41" i="40" s="1"/>
  <c r="J53" i="30"/>
  <c r="E53" i="40" s="1"/>
  <c r="F35" i="36"/>
  <c r="F28" i="36"/>
  <c r="I32" i="30"/>
  <c r="J32" i="30" s="1"/>
  <c r="E32" i="40" s="1"/>
  <c r="F18" i="36"/>
  <c r="F43" i="36"/>
  <c r="F26" i="36"/>
  <c r="F40" i="36"/>
  <c r="I44" i="30"/>
  <c r="J44" i="30" s="1"/>
  <c r="E44" i="40" s="1"/>
  <c r="F41" i="36"/>
  <c r="F38" i="36"/>
  <c r="F24" i="36"/>
  <c r="F53" i="36"/>
  <c r="F48" i="36"/>
  <c r="I36" i="36"/>
  <c r="J47" i="30"/>
  <c r="E47" i="40" s="1"/>
  <c r="J29" i="30"/>
  <c r="E29" i="40" s="1"/>
  <c r="F22" i="36"/>
  <c r="I47" i="36"/>
  <c r="F21" i="36"/>
  <c r="J43" i="30"/>
  <c r="E43" i="40" s="1"/>
  <c r="F29" i="36"/>
  <c r="I17" i="36"/>
  <c r="J33" i="30"/>
  <c r="E33" i="40" s="1"/>
  <c r="I18" i="36"/>
  <c r="I46" i="36"/>
  <c r="K35" i="29"/>
  <c r="I30" i="36"/>
  <c r="F17" i="36"/>
  <c r="I51" i="36"/>
  <c r="J54" i="29"/>
  <c r="F16" i="36"/>
  <c r="K32" i="29"/>
  <c r="B32" i="40" s="1"/>
  <c r="I20" i="36"/>
  <c r="K25" i="29"/>
  <c r="I19" i="36"/>
  <c r="K24" i="29"/>
  <c r="B24" i="40" s="1"/>
  <c r="K38" i="29"/>
  <c r="I33" i="36"/>
  <c r="I16" i="36"/>
  <c r="J34" i="29"/>
  <c r="J26" i="29"/>
  <c r="I21" i="36" s="1"/>
  <c r="F33" i="36"/>
  <c r="J33" i="29"/>
  <c r="I28" i="36" s="1"/>
  <c r="F37" i="36"/>
  <c r="F19" i="36"/>
  <c r="F45" i="36"/>
  <c r="K22" i="29"/>
  <c r="I25" i="36"/>
  <c r="J49" i="29"/>
  <c r="K49" i="29" s="1"/>
  <c r="B49" i="40" s="1"/>
  <c r="K42" i="29"/>
  <c r="B42" i="40" s="1"/>
  <c r="I37" i="36"/>
  <c r="K29" i="29"/>
  <c r="B29" i="40" s="1"/>
  <c r="I24" i="36"/>
  <c r="K28" i="29"/>
  <c r="I23" i="36"/>
  <c r="K31" i="29"/>
  <c r="I26" i="36"/>
  <c r="I15" i="36"/>
  <c r="F36" i="36"/>
  <c r="J37" i="29"/>
  <c r="J27" i="29"/>
  <c r="I22" i="36" s="1"/>
  <c r="J45" i="29"/>
  <c r="K45" i="29" s="1"/>
  <c r="B45" i="40" s="1"/>
  <c r="K52" i="29"/>
  <c r="B52" i="40" s="1"/>
  <c r="I52" i="36"/>
  <c r="I31" i="36"/>
  <c r="K36" i="29"/>
  <c r="K50" i="29"/>
  <c r="I45" i="36"/>
  <c r="K40" i="29"/>
  <c r="B40" i="40" s="1"/>
  <c r="I35" i="36"/>
  <c r="K47" i="29"/>
  <c r="B47" i="40" s="1"/>
  <c r="I42" i="36"/>
  <c r="K48" i="29"/>
  <c r="B48" i="40" s="1"/>
  <c r="I43" i="36"/>
  <c r="K55" i="29"/>
  <c r="I50" i="36"/>
  <c r="F31" i="36"/>
  <c r="J53" i="29"/>
  <c r="J46" i="29"/>
  <c r="J43" i="29"/>
  <c r="K41" i="29"/>
  <c r="B41" i="40" s="1"/>
  <c r="J58" i="29"/>
  <c r="B11" i="40"/>
  <c r="B23" i="40"/>
  <c r="B19" i="40"/>
  <c r="B57" i="40"/>
  <c r="I8" i="36" l="1"/>
  <c r="M9" i="27"/>
  <c r="M15" i="27"/>
  <c r="L15" i="27"/>
  <c r="K15" i="27"/>
  <c r="I6" i="40"/>
  <c r="I7" i="40"/>
  <c r="H24" i="28"/>
  <c r="M8" i="27"/>
  <c r="N8" i="27"/>
  <c r="K8" i="27"/>
  <c r="L9" i="27"/>
  <c r="K9" i="27"/>
  <c r="I14" i="36"/>
  <c r="I5" i="40"/>
  <c r="J18" i="36"/>
  <c r="I30" i="40"/>
  <c r="J20" i="36"/>
  <c r="I10" i="40"/>
  <c r="J9" i="36"/>
  <c r="I16" i="40"/>
  <c r="J25" i="36"/>
  <c r="K60" i="29"/>
  <c r="B60" i="40" s="1"/>
  <c r="I60" i="40" s="1"/>
  <c r="K59" i="29"/>
  <c r="B59" i="40" s="1"/>
  <c r="I59" i="40" s="1"/>
  <c r="H8" i="28"/>
  <c r="H29" i="28"/>
  <c r="H28" i="28"/>
  <c r="H34" i="28"/>
  <c r="N17" i="27"/>
  <c r="N36" i="27"/>
  <c r="I18" i="40"/>
  <c r="H18" i="28"/>
  <c r="H7" i="28"/>
  <c r="J13" i="36"/>
  <c r="H55" i="28"/>
  <c r="J15" i="36"/>
  <c r="I20" i="40"/>
  <c r="J7" i="36"/>
  <c r="J6" i="36"/>
  <c r="H26" i="28"/>
  <c r="J17" i="36"/>
  <c r="H42" i="28"/>
  <c r="H40" i="28"/>
  <c r="H41" i="28"/>
  <c r="H30" i="28"/>
  <c r="H32" i="28"/>
  <c r="H20" i="28"/>
  <c r="H36" i="28"/>
  <c r="H21" i="28"/>
  <c r="H50" i="28"/>
  <c r="H22" i="28"/>
  <c r="H12" i="28"/>
  <c r="H25" i="28"/>
  <c r="H17" i="28"/>
  <c r="H6" i="28"/>
  <c r="H31" i="28"/>
  <c r="H48" i="28"/>
  <c r="I12" i="40"/>
  <c r="I21" i="40"/>
  <c r="I23" i="40"/>
  <c r="I41" i="40"/>
  <c r="I57" i="40"/>
  <c r="I13" i="40"/>
  <c r="J8" i="36"/>
  <c r="I8" i="40"/>
  <c r="J30" i="36"/>
  <c r="I9" i="40"/>
  <c r="M17" i="27"/>
  <c r="K17" i="27"/>
  <c r="N45" i="27"/>
  <c r="K45" i="27"/>
  <c r="H35" i="28"/>
  <c r="N29" i="27"/>
  <c r="M29" i="27"/>
  <c r="H56" i="28"/>
  <c r="L36" i="27"/>
  <c r="M36" i="27"/>
  <c r="L45" i="27"/>
  <c r="N48" i="27"/>
  <c r="L48" i="27"/>
  <c r="M48" i="27"/>
  <c r="N49" i="27"/>
  <c r="L49" i="27"/>
  <c r="K29" i="27"/>
  <c r="O47" i="27"/>
  <c r="L22" i="27"/>
  <c r="N22" i="27"/>
  <c r="M52" i="27"/>
  <c r="K49" i="27"/>
  <c r="M22" i="27"/>
  <c r="O51" i="27"/>
  <c r="O44" i="27"/>
  <c r="L56" i="27"/>
  <c r="K53" i="27"/>
  <c r="L40" i="27"/>
  <c r="L26" i="27"/>
  <c r="M26" i="27"/>
  <c r="M53" i="27"/>
  <c r="K26" i="27"/>
  <c r="N53" i="27"/>
  <c r="M40" i="27"/>
  <c r="N14" i="27"/>
  <c r="K40" i="27"/>
  <c r="O20" i="27"/>
  <c r="L54" i="27"/>
  <c r="N54" i="27"/>
  <c r="M56" i="27"/>
  <c r="K54" i="27"/>
  <c r="K56" i="27"/>
  <c r="J5" i="36"/>
  <c r="J16" i="36"/>
  <c r="I48" i="40"/>
  <c r="J14" i="36"/>
  <c r="J24" i="36"/>
  <c r="J46" i="36"/>
  <c r="I42" i="40"/>
  <c r="B35" i="40"/>
  <c r="I35" i="40" s="1"/>
  <c r="I51" i="40"/>
  <c r="J44" i="36"/>
  <c r="J33" i="36"/>
  <c r="I14" i="40"/>
  <c r="I11" i="40"/>
  <c r="J12" i="36"/>
  <c r="K10" i="27"/>
  <c r="M10" i="27"/>
  <c r="L10" i="27"/>
  <c r="N10" i="27"/>
  <c r="M50" i="27"/>
  <c r="K50" i="27"/>
  <c r="N50" i="27"/>
  <c r="L50" i="27"/>
  <c r="N41" i="27"/>
  <c r="L41" i="27"/>
  <c r="M41" i="27"/>
  <c r="K41" i="27"/>
  <c r="L7" i="27"/>
  <c r="N7" i="27"/>
  <c r="K7" i="27"/>
  <c r="M7" i="27"/>
  <c r="L19" i="27"/>
  <c r="N19" i="27"/>
  <c r="M19" i="27"/>
  <c r="K19" i="27"/>
  <c r="L13" i="27"/>
  <c r="N13" i="27"/>
  <c r="M13" i="27"/>
  <c r="K13" i="27"/>
  <c r="L38" i="27"/>
  <c r="M38" i="27"/>
  <c r="N38" i="27"/>
  <c r="K38" i="27"/>
  <c r="N32" i="27"/>
  <c r="L32" i="27"/>
  <c r="K32" i="27"/>
  <c r="M32" i="27"/>
  <c r="K18" i="27"/>
  <c r="N18" i="27"/>
  <c r="M18" i="27"/>
  <c r="L11" i="27"/>
  <c r="K11" i="27"/>
  <c r="M11" i="27"/>
  <c r="N11" i="27"/>
  <c r="L6" i="27"/>
  <c r="K6" i="27"/>
  <c r="M6" i="27"/>
  <c r="N6" i="27"/>
  <c r="M24" i="27"/>
  <c r="N24" i="27"/>
  <c r="K24" i="27"/>
  <c r="L24" i="27"/>
  <c r="N55" i="27"/>
  <c r="L55" i="27"/>
  <c r="K55" i="27"/>
  <c r="N16" i="27"/>
  <c r="L16" i="27"/>
  <c r="M16" i="27"/>
  <c r="K16" i="27"/>
  <c r="N25" i="27"/>
  <c r="K25" i="27"/>
  <c r="M25" i="27"/>
  <c r="L18" i="27"/>
  <c r="L27" i="27"/>
  <c r="M27" i="27"/>
  <c r="K27" i="27"/>
  <c r="N27" i="27"/>
  <c r="N30" i="27"/>
  <c r="K30" i="27"/>
  <c r="M30" i="27"/>
  <c r="N23" i="27"/>
  <c r="K23" i="27"/>
  <c r="L23" i="27"/>
  <c r="M34" i="27"/>
  <c r="K34" i="27"/>
  <c r="L34" i="27"/>
  <c r="N34" i="27"/>
  <c r="K14" i="27"/>
  <c r="K33" i="27"/>
  <c r="N33" i="27"/>
  <c r="L33" i="27"/>
  <c r="M28" i="27"/>
  <c r="L28" i="27"/>
  <c r="K28" i="27"/>
  <c r="I40" i="40"/>
  <c r="M46" i="27"/>
  <c r="L46" i="27"/>
  <c r="N46" i="27"/>
  <c r="K46" i="27"/>
  <c r="N42" i="27"/>
  <c r="K42" i="27"/>
  <c r="L42" i="27"/>
  <c r="M42" i="27"/>
  <c r="K39" i="27"/>
  <c r="M39" i="27"/>
  <c r="N39" i="27"/>
  <c r="L39" i="27"/>
  <c r="N31" i="27"/>
  <c r="L31" i="27"/>
  <c r="K31" i="27"/>
  <c r="M33" i="27"/>
  <c r="L30" i="27"/>
  <c r="M37" i="27"/>
  <c r="K37" i="27"/>
  <c r="N37" i="27"/>
  <c r="L37" i="27"/>
  <c r="I15" i="40"/>
  <c r="N52" i="27"/>
  <c r="L52" i="27"/>
  <c r="L43" i="27"/>
  <c r="K43" i="27"/>
  <c r="M43" i="27"/>
  <c r="N35" i="27"/>
  <c r="L35" i="27"/>
  <c r="K35" i="27"/>
  <c r="M35" i="27"/>
  <c r="N12" i="27"/>
  <c r="L12" i="27"/>
  <c r="K12" i="27"/>
  <c r="M12" i="27"/>
  <c r="N5" i="27"/>
  <c r="M5" i="27"/>
  <c r="L5" i="27"/>
  <c r="L14" i="27"/>
  <c r="N21" i="27"/>
  <c r="M21" i="27"/>
  <c r="K21" i="27"/>
  <c r="L21" i="27"/>
  <c r="N28" i="27"/>
  <c r="I34" i="36"/>
  <c r="J34" i="36"/>
  <c r="I39" i="40"/>
  <c r="I52" i="40"/>
  <c r="I49" i="40"/>
  <c r="J51" i="36"/>
  <c r="I56" i="40"/>
  <c r="J23" i="36"/>
  <c r="J11" i="36"/>
  <c r="I27" i="36"/>
  <c r="I19" i="40"/>
  <c r="I45" i="40"/>
  <c r="J10" i="36"/>
  <c r="I17" i="40"/>
  <c r="J52" i="36"/>
  <c r="I24" i="40"/>
  <c r="J27" i="36"/>
  <c r="I32" i="40"/>
  <c r="I44" i="40"/>
  <c r="J39" i="36"/>
  <c r="I39" i="36"/>
  <c r="I47" i="40"/>
  <c r="J42" i="36"/>
  <c r="I29" i="40"/>
  <c r="J36" i="36"/>
  <c r="J47" i="36"/>
  <c r="B38" i="40"/>
  <c r="I38" i="40" s="1"/>
  <c r="I44" i="36"/>
  <c r="B25" i="40"/>
  <c r="I25" i="40" s="1"/>
  <c r="B22" i="40"/>
  <c r="I22" i="40" s="1"/>
  <c r="I40" i="36"/>
  <c r="K26" i="29"/>
  <c r="B26" i="40" s="1"/>
  <c r="I26" i="40" s="1"/>
  <c r="J40" i="36"/>
  <c r="K33" i="29"/>
  <c r="B33" i="40" s="1"/>
  <c r="I33" i="40" s="1"/>
  <c r="J43" i="36"/>
  <c r="B28" i="40"/>
  <c r="I28" i="40" s="1"/>
  <c r="J19" i="36"/>
  <c r="K54" i="29"/>
  <c r="I49" i="36"/>
  <c r="J37" i="36"/>
  <c r="J35" i="36"/>
  <c r="K34" i="29"/>
  <c r="I29" i="36"/>
  <c r="B31" i="40"/>
  <c r="I31" i="40" s="1"/>
  <c r="J26" i="36"/>
  <c r="I32" i="36"/>
  <c r="K37" i="29"/>
  <c r="K27" i="29"/>
  <c r="K46" i="29"/>
  <c r="I41" i="36"/>
  <c r="I48" i="36"/>
  <c r="K53" i="29"/>
  <c r="B50" i="40"/>
  <c r="I50" i="40" s="1"/>
  <c r="J45" i="36"/>
  <c r="B36" i="40"/>
  <c r="I36" i="40" s="1"/>
  <c r="J31" i="36"/>
  <c r="K43" i="29"/>
  <c r="I38" i="36"/>
  <c r="B55" i="40"/>
  <c r="I55" i="40" s="1"/>
  <c r="J50" i="36"/>
  <c r="I53" i="36"/>
  <c r="K58" i="29"/>
  <c r="O15" i="27" l="1"/>
  <c r="O9" i="27"/>
  <c r="O8" i="27"/>
  <c r="O29" i="27"/>
  <c r="J54" i="36"/>
  <c r="J55" i="36"/>
  <c r="O17" i="27"/>
  <c r="O36" i="27"/>
  <c r="O16" i="27"/>
  <c r="O45" i="27"/>
  <c r="O48" i="27"/>
  <c r="O13" i="27"/>
  <c r="O49" i="27"/>
  <c r="O22" i="27"/>
  <c r="O19" i="27"/>
  <c r="O41" i="27"/>
  <c r="O26" i="27"/>
  <c r="O32" i="27"/>
  <c r="O55" i="27"/>
  <c r="O52" i="27"/>
  <c r="O40" i="27"/>
  <c r="O56" i="27"/>
  <c r="O53" i="27"/>
  <c r="O38" i="27"/>
  <c r="O54" i="27"/>
  <c r="O24" i="27"/>
  <c r="O39" i="27"/>
  <c r="O35" i="27"/>
  <c r="O5" i="27"/>
  <c r="O31" i="27"/>
  <c r="O46" i="27"/>
  <c r="O27" i="27"/>
  <c r="O7" i="27"/>
  <c r="J28" i="36"/>
  <c r="J21" i="36"/>
  <c r="O25" i="27"/>
  <c r="O23" i="27"/>
  <c r="O42" i="27"/>
  <c r="O43" i="27"/>
  <c r="O33" i="27"/>
  <c r="O30" i="27"/>
  <c r="O14" i="27"/>
  <c r="O6" i="27"/>
  <c r="O18" i="27"/>
  <c r="O50" i="27"/>
  <c r="O12" i="27"/>
  <c r="O11" i="27"/>
  <c r="O34" i="27"/>
  <c r="O37" i="27"/>
  <c r="O21" i="27"/>
  <c r="O28" i="27"/>
  <c r="O10" i="27"/>
  <c r="J49" i="36"/>
  <c r="B54" i="40"/>
  <c r="I54" i="40" s="1"/>
  <c r="J29" i="36"/>
  <c r="B34" i="40"/>
  <c r="I34" i="40" s="1"/>
  <c r="B27" i="40"/>
  <c r="I27" i="40" s="1"/>
  <c r="J22" i="36"/>
  <c r="B37" i="40"/>
  <c r="I37" i="40" s="1"/>
  <c r="J32" i="36"/>
  <c r="J38" i="36"/>
  <c r="B43" i="40"/>
  <c r="I43" i="40" s="1"/>
  <c r="J48" i="36"/>
  <c r="B53" i="40"/>
  <c r="I53" i="40" s="1"/>
  <c r="J41" i="36"/>
  <c r="B46" i="40"/>
  <c r="I46" i="40" s="1"/>
  <c r="B58" i="40"/>
  <c r="I58" i="40" s="1"/>
  <c r="J53" i="36"/>
</calcChain>
</file>

<file path=xl/sharedStrings.xml><?xml version="1.0" encoding="utf-8"?>
<sst xmlns="http://schemas.openxmlformats.org/spreadsheetml/2006/main" count="759" uniqueCount="146">
  <si>
    <t>Year</t>
  </si>
  <si>
    <t>Supply</t>
  </si>
  <si>
    <t>Imports</t>
  </si>
  <si>
    <t>Total</t>
  </si>
  <si>
    <t>Exports</t>
  </si>
  <si>
    <t>Per capita</t>
  </si>
  <si>
    <t>Production</t>
  </si>
  <si>
    <t>NA</t>
  </si>
  <si>
    <t>Filename:  NUTS</t>
  </si>
  <si>
    <t>Crush</t>
  </si>
  <si>
    <t>FILENAME:  NUTS</t>
  </si>
  <si>
    <t>Peanuts</t>
  </si>
  <si>
    <t>NA = Not available.</t>
  </si>
  <si>
    <t>Tree nuts</t>
  </si>
  <si>
    <t>Almonds</t>
  </si>
  <si>
    <t>Pecans</t>
  </si>
  <si>
    <t>Walnuts</t>
  </si>
  <si>
    <t>Macadamias</t>
  </si>
  <si>
    <t>Pistachios</t>
  </si>
  <si>
    <t>Other</t>
  </si>
  <si>
    <t>Filename:</t>
  </si>
  <si>
    <t>Worksheets:</t>
  </si>
  <si>
    <t>----------------------------------------------------------------------------- Million pounds, in-shell basis---------------------------------------------------------------------------</t>
  </si>
  <si>
    <t>--- Millions ---</t>
  </si>
  <si>
    <t>--- Pounds ---</t>
  </si>
  <si>
    <t>---- Pounds ----</t>
  </si>
  <si>
    <t>--------------------------------------------------------------------------- Pounds ---------------------------------------------------------------------------</t>
  </si>
  <si>
    <t>------------------------------------------------------------- Pounds --------------------------------------------</t>
  </si>
  <si>
    <t>------------------------------------------------------------------------------------- Million pounds --------------------------------------------------------------------------------------</t>
  </si>
  <si>
    <t>Per capita availability</t>
  </si>
  <si>
    <t>Hazelnuts (filberts)</t>
  </si>
  <si>
    <t xml:space="preserve">NA = Not available. </t>
  </si>
  <si>
    <t>Nonfood use</t>
  </si>
  <si>
    <t>Food availability</t>
  </si>
  <si>
    <t xml:space="preserve"> </t>
  </si>
  <si>
    <t>Available in products</t>
  </si>
  <si>
    <t>2014</t>
  </si>
  <si>
    <t>Snack peanuts</t>
  </si>
  <si>
    <t>Peanut candy</t>
  </si>
  <si>
    <t>Peanut butter</t>
  </si>
  <si>
    <t>Food availability minus cleaned in shell</t>
  </si>
  <si>
    <t>Food availability minus cleaned in shell distributed among products</t>
  </si>
  <si>
    <t>Beginning stocks</t>
  </si>
  <si>
    <t>Ending stocks</t>
  </si>
  <si>
    <t>Contact Linda Kantor or Andrzej Blazejczyk for more information.</t>
  </si>
  <si>
    <t xml:space="preserve">Data last updated December 1, 2022. </t>
  </si>
  <si>
    <t>Source: USDA, Economic Research Service using data from various sources as documented on the Food Availability Data System home page.</t>
  </si>
  <si>
    <t>nuts.xlsx</t>
  </si>
  <si>
    <r>
      <t>Peanuts: Per capita availability, by type of product</t>
    </r>
    <r>
      <rPr>
        <b/>
        <vertAlign val="superscript"/>
        <sz val="10"/>
        <rFont val="Arial"/>
        <family val="2"/>
      </rPr>
      <t>1</t>
    </r>
  </si>
  <si>
    <r>
      <t>Year</t>
    </r>
    <r>
      <rPr>
        <vertAlign val="superscript"/>
        <sz val="10"/>
        <rFont val="Arial"/>
        <family val="2"/>
      </rPr>
      <t>2</t>
    </r>
  </si>
  <si>
    <r>
      <t>U.S. population, January 1 of following year</t>
    </r>
    <r>
      <rPr>
        <vertAlign val="superscript"/>
        <sz val="10"/>
        <rFont val="Arial"/>
        <family val="2"/>
      </rPr>
      <t>3</t>
    </r>
  </si>
  <si>
    <r>
      <t>Cleaned in shell</t>
    </r>
    <r>
      <rPr>
        <vertAlign val="superscript"/>
        <sz val="10"/>
        <rFont val="Arial"/>
        <family val="2"/>
      </rPr>
      <t>4</t>
    </r>
  </si>
  <si>
    <r>
      <t>Peanut butter</t>
    </r>
    <r>
      <rPr>
        <vertAlign val="superscript"/>
        <sz val="10"/>
        <rFont val="Arial"/>
        <family val="2"/>
      </rPr>
      <t>5</t>
    </r>
  </si>
  <si>
    <r>
      <t>Other</t>
    </r>
    <r>
      <rPr>
        <vertAlign val="superscript"/>
        <sz val="10"/>
        <rFont val="Arial"/>
        <family val="2"/>
      </rPr>
      <t>6</t>
    </r>
  </si>
  <si>
    <r>
      <t>Total</t>
    </r>
    <r>
      <rPr>
        <vertAlign val="superscript"/>
        <sz val="10"/>
        <rFont val="Arial"/>
        <family val="2"/>
      </rPr>
      <t>7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</si>
  <si>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Farmers' stock basis.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</si>
  <si>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Marketing year begins August 1 of year indicated.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</si>
  <si>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Resident population plus the Armed Forces overseas.</t>
    </r>
  </si>
  <si>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Includes peanut butter made by manufacturers for use in cookies and sandwiches but excludes peanut butter used in candy.</t>
    </r>
  </si>
  <si>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Includes grated and granulated peanuts and peanut flour.</t>
    </r>
  </si>
  <si>
    <r>
      <rPr>
        <vertAlign val="superscript"/>
        <sz val="10"/>
        <rFont val="Arial"/>
        <family val="2"/>
      </rPr>
      <t>7</t>
    </r>
    <r>
      <rPr>
        <sz val="10"/>
        <rFont val="Arial"/>
        <family val="2"/>
      </rPr>
      <t>Computed from unrounded data.</t>
    </r>
  </si>
  <si>
    <r>
      <t>Peanuts: U.S. Supply and use</t>
    </r>
    <r>
      <rPr>
        <b/>
        <vertAlign val="superscript"/>
        <sz val="10"/>
        <rFont val="Arial"/>
        <family val="2"/>
      </rPr>
      <t>1</t>
    </r>
  </si>
  <si>
    <r>
      <t>Food availability</t>
    </r>
    <r>
      <rPr>
        <vertAlign val="superscript"/>
        <sz val="10"/>
        <rFont val="Arial"/>
        <family val="2"/>
      </rPr>
      <t>5</t>
    </r>
  </si>
  <si>
    <r>
      <t>Beginning stocks</t>
    </r>
    <r>
      <rPr>
        <vertAlign val="superscript"/>
        <sz val="10"/>
        <rFont val="Arial"/>
        <family val="2"/>
      </rPr>
      <t>4</t>
    </r>
  </si>
  <si>
    <r>
      <t>Total</t>
    </r>
    <r>
      <rPr>
        <vertAlign val="superscript"/>
        <sz val="10"/>
        <rFont val="Arial"/>
        <family val="2"/>
      </rPr>
      <t>5</t>
    </r>
  </si>
  <si>
    <r>
      <t>Ending stocks</t>
    </r>
    <r>
      <rPr>
        <vertAlign val="superscript"/>
        <sz val="10"/>
        <rFont val="Arial"/>
        <family val="2"/>
      </rPr>
      <t>4</t>
    </r>
  </si>
  <si>
    <r>
      <t>Shelled basis</t>
    </r>
    <r>
      <rPr>
        <vertAlign val="superscript"/>
        <sz val="10"/>
        <rFont val="Arial"/>
        <family val="2"/>
      </rPr>
      <t>7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</si>
  <si>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Farm weight.</t>
    </r>
  </si>
  <si>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Computed from unrounded data.</t>
    </r>
  </si>
  <si>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Current estimates for farm use and local sales are not available, so these are now included as part of the residual.</t>
    </r>
  </si>
  <si>
    <r>
      <rPr>
        <vertAlign val="superscript"/>
        <sz val="10"/>
        <rFont val="Arial"/>
        <family val="2"/>
      </rPr>
      <t>7</t>
    </r>
    <r>
      <rPr>
        <sz val="10"/>
        <rFont val="Arial"/>
        <family val="2"/>
      </rPr>
      <t>Computed by dividing farmers' stock basis figure by 1.33.</t>
    </r>
  </si>
  <si>
    <r>
      <t>Shelled peanuts use in primary products (raw basis)</t>
    </r>
    <r>
      <rPr>
        <vertAlign val="superscript"/>
        <sz val="10"/>
        <rFont val="Arial"/>
        <family val="2"/>
      </rPr>
      <t>4</t>
    </r>
  </si>
  <si>
    <r>
      <t>Coconut (desiccated)</t>
    </r>
    <r>
      <rPr>
        <vertAlign val="superscript"/>
        <sz val="10"/>
        <rFont val="Arial"/>
        <family val="2"/>
      </rPr>
      <t>5</t>
    </r>
  </si>
  <si>
    <r>
      <t>Other</t>
    </r>
    <r>
      <rPr>
        <vertAlign val="superscript"/>
        <sz val="10"/>
        <rFont val="Arial"/>
        <family val="2"/>
      </rPr>
      <t>3</t>
    </r>
  </si>
  <si>
    <r>
      <t>Total</t>
    </r>
    <r>
      <rPr>
        <vertAlign val="superscript"/>
        <sz val="10"/>
        <rFont val="Arial"/>
        <family val="2"/>
      </rPr>
      <t>4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</si>
  <si>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Uses U.S. resident population plus the Armed Forces overseas.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</si>
  <si>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Includes Brazil nuts, pignolas, chestnuts, cashews, and miscellaneous tree nuts.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</si>
  <si>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Computed from unrounded data.</t>
    </r>
  </si>
  <si>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Grated, dried, and unsweetened coconut.</t>
    </r>
  </si>
  <si>
    <r>
      <t>Tree nuts: Supply and use</t>
    </r>
    <r>
      <rPr>
        <b/>
        <vertAlign val="superscript"/>
        <sz val="10"/>
        <rFont val="Arial"/>
        <family val="2"/>
      </rPr>
      <t>1</t>
    </r>
  </si>
  <si>
    <r>
      <t>Production</t>
    </r>
    <r>
      <rPr>
        <vertAlign val="superscript"/>
        <sz val="10"/>
        <rFont val="Arial"/>
        <family val="2"/>
      </rPr>
      <t>4</t>
    </r>
  </si>
  <si>
    <r>
      <t>Total supply</t>
    </r>
    <r>
      <rPr>
        <vertAlign val="superscript"/>
        <sz val="10"/>
        <rFont val="Arial"/>
        <family val="2"/>
      </rPr>
      <t>5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</si>
  <si>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Shelled basis. Includes almonds, hazelnuts, macadamias, pecans, walnuts, pistachios, Brazil nuts, pignolias, chestnuts, cashews, and mixed nuts.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</si>
  <si>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Marketable production. Excludes quantities unharvested on account of economic conditions, sent to oil mills, and culls and blows not used.</t>
    </r>
  </si>
  <si>
    <r>
      <t>Almonds: Supply and use</t>
    </r>
    <r>
      <rPr>
        <b/>
        <vertAlign val="superscript"/>
        <sz val="10"/>
        <rFont val="Arial"/>
        <family val="2"/>
      </rPr>
      <t>1</t>
    </r>
  </si>
  <si>
    <r>
      <t>Food availability</t>
    </r>
    <r>
      <rPr>
        <vertAlign val="superscript"/>
        <sz val="10"/>
        <rFont val="Arial"/>
        <family val="2"/>
      </rPr>
      <t>7</t>
    </r>
  </si>
  <si>
    <r>
      <t>Beginning stocks</t>
    </r>
    <r>
      <rPr>
        <vertAlign val="superscript"/>
        <sz val="10"/>
        <rFont val="Arial"/>
        <family val="2"/>
      </rPr>
      <t>6</t>
    </r>
  </si>
  <si>
    <r>
      <t>Total supply</t>
    </r>
    <r>
      <rPr>
        <vertAlign val="superscript"/>
        <sz val="10"/>
        <rFont val="Arial"/>
        <family val="2"/>
      </rPr>
      <t>7</t>
    </r>
  </si>
  <si>
    <r>
      <t>Current year market reserve</t>
    </r>
    <r>
      <rPr>
        <vertAlign val="superscript"/>
        <sz val="10"/>
        <rFont val="Arial"/>
        <family val="2"/>
      </rPr>
      <t>5</t>
    </r>
  </si>
  <si>
    <r>
      <t>Ending stocks</t>
    </r>
    <r>
      <rPr>
        <vertAlign val="superscript"/>
        <sz val="10"/>
        <rFont val="Arial"/>
        <family val="2"/>
      </rPr>
      <t>6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</si>
  <si>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Shelled basis.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</si>
  <si>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Marketing year begins July 1 of year indicated. Beginning in 1999, season begins August 1.</t>
    </r>
  </si>
  <si>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Market reserve allocated to domestic consumption, ending stocks, or exports.</t>
    </r>
  </si>
  <si>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Source: Almond Board of California.</t>
    </r>
  </si>
  <si>
    <r>
      <t>Walnuts: Supply and use</t>
    </r>
    <r>
      <rPr>
        <b/>
        <vertAlign val="superscript"/>
        <sz val="10"/>
        <rFont val="Arial"/>
        <family val="2"/>
      </rPr>
      <t>1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</si>
  <si>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Shelled basis. Conversion factors from in-shell to shelled basis varies year to year for production, stocks, and exports, and were 0.41 in 1996/97, 1997/98, and 1998/99, 0.42 in 1999/2000, 0.43 in 2000/01, 0.42 in 2001/02, 0.43 in 2002/03 and 2003/04, 0.45 in 2004/05, 0.41 in 2005/06, 0.43 in 2006/07, 0.45 in 2007/08, 0.46 in 2008/09, 0.44 in 2009/10 and 2010/11, 0.43 in 2011/12, 0.44 in 2012/13 through 2014/15, 0.43 in 2015/16, and 0.44 in 2016/17 through 2018/19. For imports, the conversion factor was a constant 0.35.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</si>
  <si>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Season begins August 1 of year indicated through 2007. As of 2008, walnut season begins September 1.</t>
    </r>
  </si>
  <si>
    <r>
      <t>Hazelnuts (filberts): Supply and use</t>
    </r>
    <r>
      <rPr>
        <b/>
        <vertAlign val="superscript"/>
        <sz val="10"/>
        <rFont val="Arial"/>
        <family val="2"/>
      </rPr>
      <t>1</t>
    </r>
  </si>
  <si>
    <r>
      <t>Food availability</t>
    </r>
    <r>
      <rPr>
        <vertAlign val="superscript"/>
        <sz val="10"/>
        <rFont val="Arial"/>
        <family val="2"/>
      </rPr>
      <t>6</t>
    </r>
  </si>
  <si>
    <r>
      <t>Total supply</t>
    </r>
    <r>
      <rPr>
        <vertAlign val="superscript"/>
        <sz val="10"/>
        <rFont val="Arial"/>
        <family val="2"/>
      </rPr>
      <t>6</t>
    </r>
  </si>
  <si>
    <r>
      <t>Exports</t>
    </r>
    <r>
      <rPr>
        <vertAlign val="superscript"/>
        <sz val="10"/>
        <rFont val="Arial"/>
        <family val="2"/>
      </rPr>
      <t>5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</si>
  <si>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Season begins July 1 of year indicated.</t>
    </r>
  </si>
  <si>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In-shell export figure from Hazelnut Marketing Board. </t>
    </r>
  </si>
  <si>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Computed from unrounded data.</t>
    </r>
  </si>
  <si>
    <r>
      <t>Pecans: Supply and use</t>
    </r>
    <r>
      <rPr>
        <b/>
        <vertAlign val="superscript"/>
        <sz val="10"/>
        <rFont val="Arial"/>
        <family val="2"/>
      </rPr>
      <t>1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</si>
  <si>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Shelled basis. Conversion factors from in-shell to shelled basis varies year to year for production, stocks, and exports, and were 0.45 in 1996/97,0.44 in 1997/98, 0.45 in 1998/99, 0.40 in 1999/2000, 0.44 in 2000/01, 0.43 in 2001/02, 0.45 in 2002/03, 0.42 in 2003/04, 0.44 in 2004/05 to 2006/07, 0.47 in 2007/08, 0.49 in 2008/09, 0.44 in 2009/10, 0.48 in 2010/11, 0.46 in 2011/12, 0.47 for 2012/13, 0.49 in 2013/14, 0.48 in 2014/15, 0.41 in 2015/16, 0.48 in 2016/17, 0.46 in 2017/18, 0.43 in 2018/19, 0.53 in 2019/20, and 0.50 in 2020/21. For imports, the conversion factor was a constant 0.50.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</si>
  <si>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Season begins in October as of 1989, prior to 1989 season began in July.</t>
    </r>
  </si>
  <si>
    <r>
      <t>Pistachio nuts: Supply and use</t>
    </r>
    <r>
      <rPr>
        <b/>
        <vertAlign val="superscript"/>
        <sz val="10"/>
        <rFont val="Arial"/>
        <family val="2"/>
      </rPr>
      <t>1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</si>
  <si>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Shelled basis. Conversion factor from in-shell to shelled basis varies year to year for production, stocks, and exports and were 0.39 in 1996/97, 0.42 in 1997/98 and in 1998/99, 0.47 in 1999/2000 and in 2000/01, 0.50 in 2001/02, 0.49 in 2002/03, 0.47 in 2003/04, 0.49 in 2004/05 and 2005/06, 0.50 in 2006/07 and 2007/08, 0.49 in 2008/09 and 2009/10, 0.48 in 2010/11, 0.50 in 2011/12, 0.51 in 2012/13, 0.50 in 2013/14, 0.48 in 2014/15, 0.50 in 2015/16 and 2016/17, 0.38 in 2017/18, 0.49 in 2018/19, 0.50 in 2019/20 and 2020/21. For imports, the conversion factor was a constant 0.40.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</si>
  <si>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Season begins September 1 of year indicated.</t>
    </r>
  </si>
  <si>
    <r>
      <t>Macadamia nuts: Supply and use</t>
    </r>
    <r>
      <rPr>
        <b/>
        <vertAlign val="superscript"/>
        <sz val="10"/>
        <rFont val="Arial"/>
        <family val="2"/>
      </rPr>
      <t>1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</si>
  <si>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Marketing year begins July 1 of year indicated.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</si>
  <si>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Marketable production. Excludes quantities unharvested on account of economic conditions, sent to oil mills, and culls and blows not used. Net production times kernel recovery rate (Hawaii State Statistics Service).</t>
    </r>
  </si>
  <si>
    <r>
      <t>Other tree nuts: Supply and use</t>
    </r>
    <r>
      <rPr>
        <b/>
        <vertAlign val="superscript"/>
        <sz val="10"/>
        <rFont val="Arial"/>
        <family val="2"/>
      </rPr>
      <t>1</t>
    </r>
  </si>
  <si>
    <r>
      <t>U.S. population, January 1 of following year</t>
    </r>
    <r>
      <rPr>
        <vertAlign val="superscript"/>
        <sz val="10"/>
        <rFont val="Arial"/>
        <family val="2"/>
      </rPr>
      <t>2</t>
    </r>
  </si>
  <si>
    <r>
      <t>Food availability</t>
    </r>
    <r>
      <rPr>
        <vertAlign val="superscript"/>
        <sz val="10"/>
        <rFont val="Arial"/>
        <family val="2"/>
      </rPr>
      <t>3</t>
    </r>
  </si>
  <si>
    <r>
      <t>Total supply</t>
    </r>
    <r>
      <rPr>
        <vertAlign val="superscript"/>
        <sz val="10"/>
        <rFont val="Arial"/>
        <family val="2"/>
      </rPr>
      <t>3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</si>
  <si>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Shelled basis. Includes Brazil nuts, pignolias, chestnuts, cashews, and mixed nuts.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</si>
  <si>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Resident population plus the Armed Forces overseas.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</si>
  <si>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Computed from unrounded data.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</si>
  <si>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Domestic use of roasting stock, on a shelled-equivalent basis.</t>
    </r>
  </si>
  <si>
    <r>
      <t>Seed, loss, 
shrinkage, 
and residual</t>
    </r>
    <r>
      <rPr>
        <vertAlign val="superscript"/>
        <sz val="10"/>
        <rFont val="Arial"/>
        <family val="2"/>
      </rPr>
      <t>6</t>
    </r>
  </si>
  <si>
    <r>
      <t>Cleaned 
in shell</t>
    </r>
    <r>
      <rPr>
        <vertAlign val="superscript"/>
        <sz val="10"/>
        <rFont val="Arial"/>
        <family val="2"/>
      </rPr>
      <t>8</t>
    </r>
  </si>
  <si>
    <r>
      <rPr>
        <vertAlign val="superscript"/>
        <sz val="10"/>
        <rFont val="Arial"/>
        <family val="2"/>
      </rPr>
      <t>8</t>
    </r>
    <r>
      <rPr>
        <sz val="10"/>
        <rFont val="Arial"/>
        <family val="2"/>
      </rPr>
      <t>Domestic use of roasting stock, on a shelled-equivalent basis. Data revised for values since 1980.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</si>
  <si>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Calendar year for coconut, marketing year for other nuts.</t>
    </r>
  </si>
  <si>
    <r>
      <t>Production</t>
    </r>
    <r>
      <rPr>
        <vertAlign val="superscript"/>
        <sz val="10"/>
        <rFont val="Arial"/>
        <family val="2"/>
      </rPr>
      <t>4, 6</t>
    </r>
  </si>
  <si>
    <t>---------------------------------------------- 1,000 pounds, shelled basis ----------------------------------------------------</t>
  </si>
  <si>
    <t>----------------------------------------------------------- 1,000 pounds, shelled basis --------------------------------------------------------------------</t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</si>
  <si>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August 1 stocks in all positions; includes oil-stock peanuts, as reported by USDA, National Agricultural Statistics Service.</t>
    </r>
  </si>
  <si>
    <r>
      <t>Peanut use: Availability, by type of product</t>
    </r>
    <r>
      <rPr>
        <b/>
        <vertAlign val="superscript"/>
        <sz val="10"/>
        <rFont val="Arial"/>
        <family val="2"/>
      </rPr>
      <t>1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</si>
  <si>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Source: USDA, National Agricultural Statistics Service, Peanut Stocks and Processing Report (September) USDA.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</si>
  <si>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Marketing year begins July 1 for hazelnuts, macadamias, and pecans; August 1 for almonds and walnuts; September 1 for pistachios; October 1 for pecans.</t>
    </r>
  </si>
  <si>
    <t>Peanuts: Per capita availability, by type of product</t>
  </si>
  <si>
    <t>Peanuts: U.S. supply and use</t>
  </si>
  <si>
    <t>Peanut use: Availability, by type of product</t>
  </si>
  <si>
    <r>
      <t>Tree nuts and coconut: Per capita availability</t>
    </r>
    <r>
      <rPr>
        <b/>
        <vertAlign val="superscript"/>
        <sz val="10"/>
        <rFont val="Arial"/>
        <family val="2"/>
      </rPr>
      <t>1</t>
    </r>
  </si>
  <si>
    <t>Tree nuts and coconut: Per capita availability</t>
  </si>
  <si>
    <t>Tree nuts: Supply and use</t>
  </si>
  <si>
    <t>Almonds: Supply and use</t>
  </si>
  <si>
    <t>Walnuts: Supply and use</t>
  </si>
  <si>
    <t>Hazelnuts (filberts): Supply and use</t>
  </si>
  <si>
    <t>Pecans: Supply and use</t>
  </si>
  <si>
    <t>Pistachio nuts: Supply and use</t>
  </si>
  <si>
    <t>Macadamia nuts: Supply and use</t>
  </si>
  <si>
    <t>Other tree nuts: Supply and use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</si>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</sst>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3" formatCode="_(* #,##0.00_);_(* \(#,##0.00\);_(* &quot;-&quot;??_);_(@_)"/>
    <numFmt numFmtId="164" formatCode="#,##0.0"/>
    <numFmt numFmtId="165" formatCode="0.000"/>
    <numFmt numFmtId="166" formatCode="0.0"/>
    <numFmt numFmtId="167" formatCode="mmmm\ d\,\ yyyy"/>
    <numFmt numFmtId="168" formatCode="0_)"/>
    <numFmt numFmtId="169" formatCode="#,##0.0___)"/>
    <numFmt numFmtId="170" formatCode="#,##0.00___)"/>
    <numFmt numFmtId="171" formatCode="#,##0.0000000"/>
  </numFmts>
  <fonts count="17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8"/>
      <name val="Helvetica"/>
    </font>
    <font>
      <sz val="8"/>
      <name val="Helvetica"/>
      <family val="2"/>
    </font>
    <font>
      <u/>
      <sz val="8"/>
      <color indexed="12"/>
      <name val="Helvetica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Helvetica"/>
    </font>
    <font>
      <sz val="1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indexed="64"/>
      </top>
      <bottom style="thin">
        <color theme="0" tint="-0.34998626667073579"/>
      </bottom>
      <diagonal/>
    </border>
    <border>
      <left/>
      <right/>
      <top style="double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double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uble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1">
    <xf numFmtId="0" fontId="0" fillId="0" borderId="0"/>
    <xf numFmtId="164" fontId="1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7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8" fillId="0" borderId="0"/>
    <xf numFmtId="0" fontId="4" fillId="0" borderId="0" applyNumberFormat="0" applyFill="0" applyBorder="0" applyAlignment="0" applyProtection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7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1" applyNumberFormat="0" applyFill="0" applyAlignment="0" applyProtection="0"/>
    <xf numFmtId="0" fontId="1" fillId="0" borderId="0"/>
  </cellStyleXfs>
  <cellXfs count="304">
    <xf numFmtId="0" fontId="0" fillId="0" borderId="0" xfId="0"/>
    <xf numFmtId="0" fontId="5" fillId="0" borderId="0" xfId="0" applyFont="1"/>
    <xf numFmtId="0" fontId="6" fillId="0" borderId="0" xfId="10" applyFont="1" applyAlignment="1" applyProtection="1"/>
    <xf numFmtId="0" fontId="6" fillId="0" borderId="0" xfId="10" quotePrefix="1" applyFont="1" applyAlignment="1" applyProtection="1">
      <alignment horizontal="left"/>
    </xf>
    <xf numFmtId="0" fontId="5" fillId="0" borderId="0" xfId="0" applyNumberFormat="1" applyFont="1" applyFill="1"/>
    <xf numFmtId="166" fontId="1" fillId="0" borderId="3" xfId="26" applyNumberFormat="1" applyFont="1" applyFill="1" applyBorder="1" applyAlignment="1">
      <alignment horizontal="centerContinuous"/>
    </xf>
    <xf numFmtId="0" fontId="1" fillId="0" borderId="0" xfId="0" applyNumberFormat="1" applyFont="1" applyFill="1"/>
    <xf numFmtId="0" fontId="1" fillId="0" borderId="0" xfId="26" applyNumberFormat="1" applyFont="1" applyFill="1" applyAlignment="1">
      <alignment horizontal="left"/>
    </xf>
    <xf numFmtId="165" fontId="13" fillId="0" borderId="19" xfId="26" quotePrefix="1" applyNumberFormat="1" applyFont="1" applyFill="1" applyBorder="1" applyAlignment="1">
      <alignment horizontal="center" vertical="center"/>
    </xf>
    <xf numFmtId="2" fontId="1" fillId="0" borderId="0" xfId="0" applyNumberFormat="1" applyFont="1" applyFill="1"/>
    <xf numFmtId="3" fontId="1" fillId="0" borderId="0" xfId="15" applyNumberFormat="1" applyFont="1" applyFill="1"/>
    <xf numFmtId="165" fontId="1" fillId="0" borderId="0" xfId="26" applyNumberFormat="1" applyFont="1" applyFill="1"/>
    <xf numFmtId="166" fontId="1" fillId="0" borderId="0" xfId="26" applyNumberFormat="1" applyFont="1" applyFill="1" applyAlignment="1">
      <alignment horizontal="center"/>
    </xf>
    <xf numFmtId="0" fontId="1" fillId="0" borderId="0" xfId="26" quotePrefix="1" applyNumberFormat="1" applyFont="1" applyFill="1"/>
    <xf numFmtId="165" fontId="1" fillId="0" borderId="0" xfId="0" applyNumberFormat="1" applyFont="1" applyFill="1"/>
    <xf numFmtId="0" fontId="1" fillId="0" borderId="0" xfId="26" applyNumberFormat="1" applyFont="1" applyFill="1"/>
    <xf numFmtId="166" fontId="1" fillId="0" borderId="0" xfId="26" applyNumberFormat="1" applyFont="1" applyFill="1"/>
    <xf numFmtId="3" fontId="1" fillId="0" borderId="3" xfId="15" applyNumberFormat="1" applyFont="1" applyFill="1" applyBorder="1" applyAlignment="1">
      <alignment horizontal="centerContinuous"/>
    </xf>
    <xf numFmtId="166" fontId="1" fillId="0" borderId="5" xfId="15" applyNumberFormat="1" applyFont="1" applyFill="1" applyBorder="1" applyAlignment="1">
      <alignment horizontal="centerContinuous"/>
    </xf>
    <xf numFmtId="0" fontId="1" fillId="0" borderId="0" xfId="15" applyNumberFormat="1" applyFont="1" applyFill="1" applyAlignment="1">
      <alignment horizontal="left"/>
    </xf>
    <xf numFmtId="165" fontId="13" fillId="0" borderId="19" xfId="15" quotePrefix="1" applyNumberFormat="1" applyFont="1" applyFill="1" applyBorder="1" applyAlignment="1">
      <alignment horizontal="center" vertical="center"/>
    </xf>
    <xf numFmtId="166" fontId="13" fillId="0" borderId="19" xfId="15" quotePrefix="1" applyNumberFormat="1" applyFont="1" applyFill="1" applyBorder="1" applyAlignment="1">
      <alignment horizontal="centerContinuous" vertical="center"/>
    </xf>
    <xf numFmtId="164" fontId="1" fillId="0" borderId="0" xfId="15" applyNumberFormat="1" applyFont="1" applyFill="1" applyBorder="1"/>
    <xf numFmtId="0" fontId="1" fillId="0" borderId="30" xfId="13" quotePrefix="1" applyNumberFormat="1" applyFont="1" applyFill="1" applyBorder="1" applyAlignment="1"/>
    <xf numFmtId="0" fontId="1" fillId="0" borderId="31" xfId="13" quotePrefix="1" applyNumberFormat="1" applyFont="1" applyFill="1" applyBorder="1" applyAlignment="1">
      <alignment horizontal="left" vertical="center"/>
    </xf>
    <xf numFmtId="0" fontId="1" fillId="0" borderId="32" xfId="13" quotePrefix="1" applyNumberFormat="1" applyFont="1" applyFill="1" applyBorder="1" applyAlignment="1">
      <alignment horizontal="left" vertical="center"/>
    </xf>
    <xf numFmtId="0" fontId="1" fillId="0" borderId="24" xfId="13" quotePrefix="1" applyNumberFormat="1" applyFont="1" applyFill="1" applyBorder="1" applyAlignment="1"/>
    <xf numFmtId="0" fontId="1" fillId="0" borderId="25" xfId="13" quotePrefix="1" applyNumberFormat="1" applyFont="1" applyFill="1" applyBorder="1" applyAlignment="1">
      <alignment horizontal="left" vertical="center"/>
    </xf>
    <xf numFmtId="0" fontId="1" fillId="0" borderId="26" xfId="13" quotePrefix="1" applyNumberFormat="1" applyFont="1" applyFill="1" applyBorder="1" applyAlignment="1">
      <alignment horizontal="left" vertical="center"/>
    </xf>
    <xf numFmtId="0" fontId="1" fillId="0" borderId="0" xfId="13" applyNumberFormat="1" applyFont="1" applyFill="1" applyBorder="1" applyAlignment="1">
      <alignment horizontal="center" vertical="center" wrapText="1"/>
    </xf>
    <xf numFmtId="0" fontId="1" fillId="0" borderId="0" xfId="15" applyNumberFormat="1" applyFont="1" applyFill="1"/>
    <xf numFmtId="165" fontId="1" fillId="0" borderId="0" xfId="15" applyNumberFormat="1" applyFont="1" applyFill="1"/>
    <xf numFmtId="169" fontId="15" fillId="0" borderId="0" xfId="14" applyNumberFormat="1" applyFont="1" applyBorder="1"/>
    <xf numFmtId="169" fontId="16" fillId="0" borderId="0" xfId="14" applyNumberFormat="1" applyFont="1"/>
    <xf numFmtId="169" fontId="16" fillId="0" borderId="0" xfId="14" applyNumberFormat="1" applyFont="1" applyFill="1" applyBorder="1"/>
    <xf numFmtId="164" fontId="1" fillId="0" borderId="0" xfId="15" applyNumberFormat="1" applyFont="1" applyFill="1"/>
    <xf numFmtId="166" fontId="1" fillId="0" borderId="0" xfId="15" applyNumberFormat="1" applyFont="1" applyFill="1"/>
    <xf numFmtId="170" fontId="16" fillId="0" borderId="0" xfId="14" applyNumberFormat="1" applyFont="1" applyBorder="1"/>
    <xf numFmtId="169" fontId="15" fillId="0" borderId="0" xfId="14" applyNumberFormat="1" applyFont="1"/>
    <xf numFmtId="171" fontId="1" fillId="0" borderId="0" xfId="15" applyNumberFormat="1" applyFont="1" applyFill="1"/>
    <xf numFmtId="3" fontId="1" fillId="0" borderId="0" xfId="0" applyNumberFormat="1" applyFont="1" applyFill="1"/>
    <xf numFmtId="3" fontId="1" fillId="0" borderId="0" xfId="26" applyNumberFormat="1" applyFont="1" applyFill="1"/>
    <xf numFmtId="166" fontId="1" fillId="0" borderId="0" xfId="0" applyNumberFormat="1" applyFont="1" applyFill="1"/>
    <xf numFmtId="0" fontId="5" fillId="0" borderId="0" xfId="27" applyNumberFormat="1" applyFont="1" applyFill="1"/>
    <xf numFmtId="166" fontId="1" fillId="0" borderId="2" xfId="26" applyNumberFormat="1" applyFont="1" applyFill="1" applyBorder="1" applyAlignment="1">
      <alignment horizontal="centerContinuous" vertical="center"/>
    </xf>
    <xf numFmtId="0" fontId="1" fillId="0" borderId="0" xfId="27" applyNumberFormat="1" applyFont="1" applyFill="1"/>
    <xf numFmtId="0" fontId="1" fillId="0" borderId="0" xfId="13" applyFont="1"/>
    <xf numFmtId="0" fontId="1" fillId="0" borderId="3" xfId="27" applyNumberFormat="1" applyFont="1" applyFill="1" applyBorder="1"/>
    <xf numFmtId="0" fontId="1" fillId="0" borderId="0" xfId="0" applyFont="1"/>
    <xf numFmtId="166" fontId="1" fillId="0" borderId="0" xfId="27" applyNumberFormat="1" applyFont="1" applyFill="1"/>
    <xf numFmtId="0" fontId="13" fillId="0" borderId="19" xfId="26" quotePrefix="1" applyNumberFormat="1" applyFont="1" applyFill="1" applyBorder="1" applyAlignment="1">
      <alignment horizontal="center" vertical="center"/>
    </xf>
    <xf numFmtId="166" fontId="13" fillId="0" borderId="19" xfId="26" quotePrefix="1" applyNumberFormat="1" applyFont="1" applyFill="1" applyBorder="1" applyAlignment="1">
      <alignment horizontal="centerContinuous" vertical="center"/>
    </xf>
    <xf numFmtId="0" fontId="1" fillId="0" borderId="0" xfId="18" applyFont="1"/>
    <xf numFmtId="0" fontId="1" fillId="0" borderId="3" xfId="0" applyNumberFormat="1" applyFont="1" applyFill="1" applyBorder="1"/>
    <xf numFmtId="164" fontId="1" fillId="0" borderId="0" xfId="15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21" applyFont="1"/>
    <xf numFmtId="2" fontId="1" fillId="0" borderId="3" xfId="0" applyNumberFormat="1" applyFont="1" applyFill="1" applyBorder="1"/>
    <xf numFmtId="0" fontId="1" fillId="0" borderId="0" xfId="22" applyFont="1"/>
    <xf numFmtId="0" fontId="1" fillId="0" borderId="0" xfId="23" applyFont="1"/>
    <xf numFmtId="166" fontId="13" fillId="0" borderId="19" xfId="26" quotePrefix="1" applyNumberFormat="1" applyFont="1" applyFill="1" applyBorder="1" applyAlignment="1">
      <alignment horizontal="center" vertical="center"/>
    </xf>
    <xf numFmtId="0" fontId="1" fillId="0" borderId="0" xfId="13" applyNumberFormat="1" applyFont="1" applyFill="1" applyAlignment="1">
      <alignment vertical="top" wrapText="1"/>
    </xf>
    <xf numFmtId="0" fontId="5" fillId="3" borderId="6" xfId="26" quotePrefix="1" applyNumberFormat="1" applyFont="1" applyFill="1" applyBorder="1" applyAlignment="1"/>
    <xf numFmtId="166" fontId="1" fillId="0" borderId="9" xfId="26" applyNumberFormat="1" applyFont="1" applyFill="1" applyBorder="1" applyAlignment="1">
      <alignment horizontal="center" vertical="center"/>
    </xf>
    <xf numFmtId="166" fontId="1" fillId="0" borderId="9" xfId="26" quotePrefix="1" applyNumberFormat="1" applyFont="1" applyFill="1" applyBorder="1" applyAlignment="1">
      <alignment horizontal="center" vertical="center"/>
    </xf>
    <xf numFmtId="0" fontId="1" fillId="3" borderId="11" xfId="26" quotePrefix="1" applyNumberFormat="1" applyFont="1" applyFill="1" applyBorder="1" applyAlignment="1">
      <alignment horizontal="center"/>
    </xf>
    <xf numFmtId="165" fontId="1" fillId="3" borderId="10" xfId="15" quotePrefix="1" applyNumberFormat="1" applyFont="1" applyFill="1" applyBorder="1" applyAlignment="1">
      <alignment horizontal="center" wrapText="1"/>
    </xf>
    <xf numFmtId="165" fontId="1" fillId="3" borderId="10" xfId="0" applyNumberFormat="1" applyFont="1" applyFill="1" applyBorder="1" applyAlignment="1">
      <alignment vertical="center" wrapText="1"/>
    </xf>
    <xf numFmtId="0" fontId="1" fillId="3" borderId="13" xfId="26" quotePrefix="1" applyNumberFormat="1" applyFont="1" applyFill="1" applyBorder="1" applyAlignment="1">
      <alignment vertical="center"/>
    </xf>
    <xf numFmtId="165" fontId="5" fillId="3" borderId="6" xfId="15" quotePrefix="1" applyNumberFormat="1" applyFont="1" applyFill="1" applyBorder="1" applyAlignment="1"/>
    <xf numFmtId="3" fontId="1" fillId="0" borderId="16" xfId="15" applyNumberFormat="1" applyFont="1" applyFill="1" applyBorder="1" applyAlignment="1">
      <alignment horizontal="centerContinuous"/>
    </xf>
    <xf numFmtId="3" fontId="1" fillId="0" borderId="1" xfId="15" applyNumberFormat="1" applyFont="1" applyFill="1" applyBorder="1" applyAlignment="1">
      <alignment horizontal="centerContinuous"/>
    </xf>
    <xf numFmtId="0" fontId="1" fillId="3" borderId="13" xfId="15" quotePrefix="1" applyNumberFormat="1" applyFont="1" applyFill="1" applyBorder="1" applyAlignment="1"/>
    <xf numFmtId="0" fontId="1" fillId="3" borderId="11" xfId="15" quotePrefix="1" applyNumberFormat="1" applyFont="1" applyFill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 wrapText="1"/>
    </xf>
    <xf numFmtId="3" fontId="1" fillId="3" borderId="10" xfId="0" applyNumberFormat="1" applyFont="1" applyFill="1" applyBorder="1" applyAlignment="1">
      <alignment vertical="center" wrapText="1"/>
    </xf>
    <xf numFmtId="3" fontId="1" fillId="3" borderId="10" xfId="15" applyNumberFormat="1" applyFont="1" applyFill="1" applyBorder="1" applyAlignment="1">
      <alignment vertical="center" wrapText="1"/>
    </xf>
    <xf numFmtId="3" fontId="1" fillId="3" borderId="10" xfId="15" applyNumberFormat="1" applyFont="1" applyFill="1" applyBorder="1" applyAlignment="1">
      <alignment vertical="center"/>
    </xf>
    <xf numFmtId="3" fontId="1" fillId="3" borderId="9" xfId="15" quotePrefix="1" applyNumberFormat="1" applyFont="1" applyFill="1" applyBorder="1" applyAlignment="1">
      <alignment horizontal="center" wrapText="1"/>
    </xf>
    <xf numFmtId="3" fontId="1" fillId="3" borderId="10" xfId="0" applyNumberFormat="1" applyFont="1" applyFill="1" applyBorder="1" applyAlignment="1">
      <alignment horizontal="center" wrapText="1"/>
    </xf>
    <xf numFmtId="3" fontId="1" fillId="3" borderId="10" xfId="15" quotePrefix="1" applyNumberFormat="1" applyFont="1" applyFill="1" applyBorder="1" applyAlignment="1">
      <alignment horizontal="center"/>
    </xf>
    <xf numFmtId="3" fontId="1" fillId="3" borderId="10" xfId="15" applyNumberFormat="1" applyFont="1" applyFill="1" applyBorder="1" applyAlignment="1">
      <alignment horizontal="center"/>
    </xf>
    <xf numFmtId="3" fontId="13" fillId="0" borderId="27" xfId="15" quotePrefix="1" applyNumberFormat="1" applyFont="1" applyFill="1" applyBorder="1" applyAlignment="1">
      <alignment horizontal="centerContinuous" vertical="center"/>
    </xf>
    <xf numFmtId="3" fontId="13" fillId="0" borderId="28" xfId="15" quotePrefix="1" applyNumberFormat="1" applyFont="1" applyFill="1" applyBorder="1" applyAlignment="1">
      <alignment horizontal="centerContinuous" vertical="center"/>
    </xf>
    <xf numFmtId="3" fontId="13" fillId="0" borderId="29" xfId="15" quotePrefix="1" applyNumberFormat="1" applyFont="1" applyFill="1" applyBorder="1" applyAlignment="1">
      <alignment horizontal="centerContinuous" vertical="center"/>
    </xf>
    <xf numFmtId="3" fontId="5" fillId="0" borderId="6" xfId="15" quotePrefix="1" applyNumberFormat="1" applyFont="1" applyFill="1" applyBorder="1" applyAlignment="1">
      <alignment horizontal="right"/>
    </xf>
    <xf numFmtId="166" fontId="5" fillId="0" borderId="6" xfId="26" quotePrefix="1" applyNumberFormat="1" applyFont="1" applyFill="1" applyBorder="1" applyAlignment="1">
      <alignment horizontal="right"/>
    </xf>
    <xf numFmtId="3" fontId="1" fillId="0" borderId="9" xfId="26" applyNumberFormat="1" applyFont="1" applyFill="1" applyBorder="1" applyAlignment="1">
      <alignment horizontal="center" vertical="center"/>
    </xf>
    <xf numFmtId="3" fontId="1" fillId="0" borderId="9" xfId="26" quotePrefix="1" applyNumberFormat="1" applyFont="1" applyFill="1" applyBorder="1" applyAlignment="1">
      <alignment horizontal="center" vertical="center"/>
    </xf>
    <xf numFmtId="166" fontId="1" fillId="0" borderId="7" xfId="26" applyNumberFormat="1" applyFont="1" applyFill="1" applyBorder="1" applyAlignment="1">
      <alignment horizontal="center" vertical="center"/>
    </xf>
    <xf numFmtId="165" fontId="5" fillId="3" borderId="6" xfId="26" quotePrefix="1" applyNumberFormat="1" applyFont="1" applyFill="1" applyBorder="1" applyAlignment="1"/>
    <xf numFmtId="0" fontId="5" fillId="0" borderId="6" xfId="0" applyNumberFormat="1" applyFont="1" applyFill="1" applyBorder="1"/>
    <xf numFmtId="3" fontId="13" fillId="0" borderId="19" xfId="26" quotePrefix="1" applyNumberFormat="1" applyFont="1" applyFill="1" applyBorder="1" applyAlignment="1">
      <alignment horizontal="centerContinuous"/>
    </xf>
    <xf numFmtId="3" fontId="1" fillId="3" borderId="10" xfId="26" applyNumberFormat="1" applyFont="1" applyFill="1" applyBorder="1" applyAlignment="1">
      <alignment vertical="center"/>
    </xf>
    <xf numFmtId="3" fontId="1" fillId="0" borderId="2" xfId="26" applyNumberFormat="1" applyFont="1" applyFill="1" applyBorder="1" applyAlignment="1">
      <alignment horizontal="centerContinuous" vertical="center"/>
    </xf>
    <xf numFmtId="3" fontId="1" fillId="0" borderId="3" xfId="26" applyNumberFormat="1" applyFont="1" applyFill="1" applyBorder="1" applyAlignment="1">
      <alignment horizontal="centerContinuous" vertical="center"/>
    </xf>
    <xf numFmtId="3" fontId="1" fillId="0" borderId="39" xfId="26" applyNumberFormat="1" applyFont="1" applyFill="1" applyBorder="1" applyAlignment="1">
      <alignment horizontal="centerContinuous" vertical="center"/>
    </xf>
    <xf numFmtId="3" fontId="1" fillId="3" borderId="10" xfId="26" quotePrefix="1" applyNumberFormat="1" applyFont="1" applyFill="1" applyBorder="1" applyAlignment="1">
      <alignment vertical="center"/>
    </xf>
    <xf numFmtId="3" fontId="1" fillId="3" borderId="17" xfId="26" applyNumberFormat="1" applyFont="1" applyFill="1" applyBorder="1" applyAlignment="1">
      <alignment horizontal="center" wrapText="1"/>
    </xf>
    <xf numFmtId="3" fontId="1" fillId="3" borderId="10" xfId="26" applyNumberFormat="1" applyFont="1" applyFill="1" applyBorder="1" applyAlignment="1">
      <alignment vertical="center" wrapText="1"/>
    </xf>
    <xf numFmtId="166" fontId="1" fillId="0" borderId="3" xfId="26" applyNumberFormat="1" applyFont="1" applyFill="1" applyBorder="1" applyAlignment="1">
      <alignment horizontal="centerContinuous" vertical="center"/>
    </xf>
    <xf numFmtId="166" fontId="5" fillId="0" borderId="6" xfId="26" applyNumberFormat="1" applyFont="1" applyFill="1" applyBorder="1" applyAlignment="1">
      <alignment horizontal="right"/>
    </xf>
    <xf numFmtId="166" fontId="1" fillId="0" borderId="9" xfId="26" applyNumberFormat="1" applyFont="1" applyFill="1" applyBorder="1" applyAlignment="1">
      <alignment horizontal="center" vertical="center" wrapText="1"/>
    </xf>
    <xf numFmtId="0" fontId="5" fillId="0" borderId="6" xfId="27" applyNumberFormat="1" applyFont="1" applyFill="1" applyBorder="1"/>
    <xf numFmtId="166" fontId="5" fillId="3" borderId="6" xfId="26" quotePrefix="1" applyNumberFormat="1" applyFont="1" applyFill="1" applyBorder="1" applyAlignment="1"/>
    <xf numFmtId="166" fontId="1" fillId="3" borderId="14" xfId="26" applyNumberFormat="1" applyFont="1" applyFill="1" applyBorder="1" applyAlignment="1">
      <alignment horizontal="center" wrapText="1"/>
    </xf>
    <xf numFmtId="166" fontId="1" fillId="3" borderId="8" xfId="26" applyNumberFormat="1" applyFont="1" applyFill="1" applyBorder="1" applyAlignment="1">
      <alignment horizontal="center" wrapText="1"/>
    </xf>
    <xf numFmtId="0" fontId="1" fillId="3" borderId="13" xfId="26" quotePrefix="1" applyNumberFormat="1" applyFont="1" applyFill="1" applyBorder="1" applyAlignment="1">
      <alignment horizontal="center"/>
    </xf>
    <xf numFmtId="166" fontId="13" fillId="0" borderId="27" xfId="26" quotePrefix="1" applyNumberFormat="1" applyFont="1" applyFill="1" applyBorder="1" applyAlignment="1">
      <alignment horizontal="centerContinuous" vertical="center"/>
    </xf>
    <xf numFmtId="166" fontId="13" fillId="0" borderId="28" xfId="26" applyNumberFormat="1" applyFont="1" applyFill="1" applyBorder="1" applyAlignment="1">
      <alignment horizontal="centerContinuous" vertical="center"/>
    </xf>
    <xf numFmtId="166" fontId="13" fillId="0" borderId="29" xfId="26" applyNumberFormat="1" applyFont="1" applyFill="1" applyBorder="1" applyAlignment="1">
      <alignment horizontal="centerContinuous" vertical="center"/>
    </xf>
    <xf numFmtId="3" fontId="5" fillId="0" borderId="6" xfId="26" applyNumberFormat="1" applyFont="1" applyFill="1" applyBorder="1" applyAlignment="1">
      <alignment horizontal="right"/>
    </xf>
    <xf numFmtId="3" fontId="1" fillId="0" borderId="9" xfId="26" quotePrefix="1" applyNumberFormat="1" applyFont="1" applyFill="1" applyBorder="1" applyAlignment="1">
      <alignment horizontal="center" vertical="center" wrapText="1"/>
    </xf>
    <xf numFmtId="3" fontId="1" fillId="0" borderId="9" xfId="26" applyNumberFormat="1" applyFont="1" applyFill="1" applyBorder="1" applyAlignment="1">
      <alignment horizontal="center" vertical="center" wrapText="1"/>
    </xf>
    <xf numFmtId="166" fontId="1" fillId="0" borderId="7" xfId="26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right"/>
    </xf>
    <xf numFmtId="0" fontId="1" fillId="3" borderId="10" xfId="26" quotePrefix="1" applyNumberFormat="1" applyFont="1" applyFill="1" applyBorder="1" applyAlignment="1">
      <alignment horizontal="center" wrapText="1"/>
    </xf>
    <xf numFmtId="0" fontId="1" fillId="3" borderId="10" xfId="0" applyNumberFormat="1" applyFont="1" applyFill="1" applyBorder="1" applyAlignment="1">
      <alignment horizontal="center" wrapText="1"/>
    </xf>
    <xf numFmtId="3" fontId="1" fillId="0" borderId="16" xfId="26" applyNumberFormat="1" applyFont="1" applyFill="1" applyBorder="1" applyAlignment="1">
      <alignment horizontal="centerContinuous"/>
    </xf>
    <xf numFmtId="3" fontId="1" fillId="0" borderId="14" xfId="26" applyNumberFormat="1" applyFont="1" applyFill="1" applyBorder="1" applyAlignment="1">
      <alignment horizontal="centerContinuous" vertical="center"/>
    </xf>
    <xf numFmtId="3" fontId="1" fillId="0" borderId="1" xfId="26" applyNumberFormat="1" applyFont="1" applyFill="1" applyBorder="1" applyAlignment="1">
      <alignment horizontal="centerContinuous" vertical="center"/>
    </xf>
    <xf numFmtId="3" fontId="13" fillId="0" borderId="19" xfId="26" quotePrefix="1" applyNumberFormat="1" applyFont="1" applyFill="1" applyBorder="1" applyAlignment="1">
      <alignment horizontal="centerContinuous" vertical="center"/>
    </xf>
    <xf numFmtId="3" fontId="1" fillId="0" borderId="15" xfId="26" applyNumberFormat="1" applyFont="1" applyFill="1" applyBorder="1" applyAlignment="1">
      <alignment horizontal="centerContinuous" vertical="center"/>
    </xf>
    <xf numFmtId="3" fontId="1" fillId="0" borderId="16" xfId="26" applyNumberFormat="1" applyFont="1" applyFill="1" applyBorder="1" applyAlignment="1">
      <alignment horizontal="centerContinuous" vertical="center"/>
    </xf>
    <xf numFmtId="3" fontId="1" fillId="0" borderId="7" xfId="26" applyNumberFormat="1" applyFont="1" applyFill="1" applyBorder="1" applyAlignment="1">
      <alignment horizontal="center" vertical="center"/>
    </xf>
    <xf numFmtId="3" fontId="13" fillId="0" borderId="19" xfId="26" applyNumberFormat="1" applyFont="1" applyFill="1" applyBorder="1" applyAlignment="1">
      <alignment horizontal="centerContinuous" vertical="center"/>
    </xf>
    <xf numFmtId="166" fontId="13" fillId="0" borderId="0" xfId="26" quotePrefix="1" applyNumberFormat="1" applyFont="1" applyFill="1" applyAlignment="1">
      <alignment horizontal="center" vertical="center"/>
    </xf>
    <xf numFmtId="3" fontId="13" fillId="0" borderId="28" xfId="26" quotePrefix="1" applyNumberFormat="1" applyFont="1" applyFill="1" applyBorder="1" applyAlignment="1">
      <alignment horizontal="centerContinuous" vertical="center"/>
    </xf>
    <xf numFmtId="166" fontId="1" fillId="0" borderId="4" xfId="26" applyNumberFormat="1" applyFont="1" applyFill="1" applyBorder="1" applyAlignment="1">
      <alignment horizontal="center" vertical="center" wrapText="1"/>
    </xf>
    <xf numFmtId="3" fontId="13" fillId="0" borderId="27" xfId="26" quotePrefix="1" applyNumberFormat="1" applyFont="1" applyFill="1" applyBorder="1" applyAlignment="1">
      <alignment horizontal="centerContinuous" vertical="center"/>
    </xf>
    <xf numFmtId="3" fontId="13" fillId="0" borderId="29" xfId="26" quotePrefix="1" applyNumberFormat="1" applyFont="1" applyFill="1" applyBorder="1" applyAlignment="1">
      <alignment horizontal="centerContinuous" vertical="center"/>
    </xf>
    <xf numFmtId="0" fontId="5" fillId="3" borderId="6" xfId="26" quotePrefix="1" applyNumberFormat="1" applyFont="1" applyFill="1" applyBorder="1" applyAlignment="1">
      <alignment horizontal="right"/>
    </xf>
    <xf numFmtId="0" fontId="5" fillId="3" borderId="6" xfId="26" quotePrefix="1" applyNumberFormat="1" applyFont="1" applyFill="1" applyBorder="1" applyAlignment="1">
      <alignment horizontal="left"/>
    </xf>
    <xf numFmtId="0" fontId="5" fillId="3" borderId="0" xfId="0" applyNumberFormat="1" applyFont="1" applyFill="1"/>
    <xf numFmtId="3" fontId="5" fillId="3" borderId="6" xfId="26" applyNumberFormat="1" applyFont="1" applyFill="1" applyBorder="1" applyAlignment="1">
      <alignment horizontal="right"/>
    </xf>
    <xf numFmtId="165" fontId="1" fillId="3" borderId="18" xfId="26" applyNumberFormat="1" applyFont="1" applyFill="1" applyBorder="1" applyAlignment="1">
      <alignment horizontal="center" vertical="center"/>
    </xf>
    <xf numFmtId="2" fontId="1" fillId="0" borderId="18" xfId="26" applyNumberFormat="1" applyFont="1" applyFill="1" applyBorder="1" applyAlignment="1">
      <alignment horizontal="center" vertical="center"/>
    </xf>
    <xf numFmtId="2" fontId="1" fillId="0" borderId="21" xfId="26" applyNumberFormat="1" applyFont="1" applyFill="1" applyBorder="1" applyAlignment="1">
      <alignment horizontal="center" vertical="center"/>
    </xf>
    <xf numFmtId="2" fontId="1" fillId="0" borderId="20" xfId="26" applyNumberFormat="1" applyFont="1" applyFill="1" applyBorder="1" applyAlignment="1">
      <alignment horizontal="center" vertical="center"/>
    </xf>
    <xf numFmtId="0" fontId="1" fillId="3" borderId="23" xfId="26" applyNumberFormat="1" applyFont="1" applyFill="1" applyBorder="1" applyAlignment="1">
      <alignment horizontal="center" vertical="center"/>
    </xf>
    <xf numFmtId="165" fontId="1" fillId="3" borderId="21" xfId="26" applyNumberFormat="1" applyFont="1" applyFill="1" applyBorder="1" applyAlignment="1">
      <alignment horizontal="center" vertical="center"/>
    </xf>
    <xf numFmtId="3" fontId="1" fillId="0" borderId="2" xfId="15" applyNumberFormat="1" applyFont="1" applyFill="1" applyBorder="1" applyAlignment="1">
      <alignment horizontal="centerContinuous" vertical="center"/>
    </xf>
    <xf numFmtId="3" fontId="1" fillId="0" borderId="15" xfId="15" applyNumberFormat="1" applyFont="1" applyFill="1" applyBorder="1" applyAlignment="1">
      <alignment horizontal="centerContinuous" vertical="center"/>
    </xf>
    <xf numFmtId="3" fontId="1" fillId="0" borderId="14" xfId="15" applyNumberFormat="1" applyFont="1" applyFill="1" applyBorder="1" applyAlignment="1">
      <alignment horizontal="centerContinuous" vertical="center"/>
    </xf>
    <xf numFmtId="0" fontId="1" fillId="0" borderId="0" xfId="30" applyFont="1"/>
    <xf numFmtId="2" fontId="1" fillId="2" borderId="18" xfId="26" applyNumberFormat="1" applyFont="1" applyFill="1" applyBorder="1" applyAlignment="1">
      <alignment horizontal="center" vertical="center"/>
    </xf>
    <xf numFmtId="0" fontId="1" fillId="0" borderId="18" xfId="26" applyNumberFormat="1" applyFont="1" applyFill="1" applyBorder="1" applyAlignment="1">
      <alignment horizontal="center" vertical="center"/>
    </xf>
    <xf numFmtId="0" fontId="1" fillId="2" borderId="18" xfId="26" applyNumberFormat="1" applyFont="1" applyFill="1" applyBorder="1" applyAlignment="1">
      <alignment horizontal="center" vertical="center"/>
    </xf>
    <xf numFmtId="165" fontId="1" fillId="2" borderId="18" xfId="26" applyNumberFormat="1" applyFont="1" applyFill="1" applyBorder="1" applyAlignment="1">
      <alignment horizontal="center" vertical="center"/>
    </xf>
    <xf numFmtId="0" fontId="1" fillId="2" borderId="20" xfId="26" applyNumberFormat="1" applyFont="1" applyFill="1" applyBorder="1" applyAlignment="1">
      <alignment horizontal="center" vertical="center"/>
    </xf>
    <xf numFmtId="2" fontId="1" fillId="2" borderId="20" xfId="26" applyNumberFormat="1" applyFont="1" applyFill="1" applyBorder="1" applyAlignment="1">
      <alignment horizontal="center" vertical="center"/>
    </xf>
    <xf numFmtId="0" fontId="1" fillId="3" borderId="18" xfId="26" applyNumberFormat="1" applyFont="1" applyFill="1" applyBorder="1" applyAlignment="1">
      <alignment horizontal="center" vertical="center"/>
    </xf>
    <xf numFmtId="0" fontId="1" fillId="3" borderId="33" xfId="26" applyNumberFormat="1" applyFont="1" applyFill="1" applyBorder="1" applyAlignment="1">
      <alignment horizontal="center" vertical="center"/>
    </xf>
    <xf numFmtId="0" fontId="1" fillId="0" borderId="18" xfId="15" applyNumberFormat="1" applyFont="1" applyFill="1" applyBorder="1" applyAlignment="1">
      <alignment horizontal="center" vertical="center"/>
    </xf>
    <xf numFmtId="165" fontId="1" fillId="3" borderId="18" xfId="15" applyNumberFormat="1" applyFont="1" applyFill="1" applyBorder="1" applyAlignment="1">
      <alignment horizontal="center" vertical="center"/>
    </xf>
    <xf numFmtId="164" fontId="1" fillId="0" borderId="18" xfId="15" applyNumberFormat="1" applyFont="1" applyFill="1" applyBorder="1" applyAlignment="1">
      <alignment horizontal="right" vertical="center"/>
    </xf>
    <xf numFmtId="164" fontId="1" fillId="3" borderId="18" xfId="15" applyNumberFormat="1" applyFont="1" applyFill="1" applyBorder="1" applyAlignment="1">
      <alignment vertical="center"/>
    </xf>
    <xf numFmtId="166" fontId="1" fillId="0" borderId="18" xfId="15" applyNumberFormat="1" applyFont="1" applyFill="1" applyBorder="1" applyAlignment="1">
      <alignment horizontal="center" vertical="center"/>
    </xf>
    <xf numFmtId="0" fontId="1" fillId="2" borderId="18" xfId="15" applyNumberFormat="1" applyFont="1" applyFill="1" applyBorder="1" applyAlignment="1">
      <alignment horizontal="center" vertical="center"/>
    </xf>
    <xf numFmtId="165" fontId="1" fillId="2" borderId="18" xfId="15" applyNumberFormat="1" applyFont="1" applyFill="1" applyBorder="1" applyAlignment="1">
      <alignment horizontal="center" vertical="center"/>
    </xf>
    <xf numFmtId="164" fontId="1" fillId="2" borderId="18" xfId="15" applyNumberFormat="1" applyFont="1" applyFill="1" applyBorder="1" applyAlignment="1">
      <alignment horizontal="right" vertical="center"/>
    </xf>
    <xf numFmtId="164" fontId="1" fillId="2" borderId="18" xfId="15" applyNumberFormat="1" applyFont="1" applyFill="1" applyBorder="1" applyAlignment="1">
      <alignment vertical="center"/>
    </xf>
    <xf numFmtId="166" fontId="1" fillId="2" borderId="18" xfId="15" applyNumberFormat="1" applyFont="1" applyFill="1" applyBorder="1" applyAlignment="1">
      <alignment horizontal="center" vertical="center"/>
    </xf>
    <xf numFmtId="164" fontId="1" fillId="2" borderId="18" xfId="15" applyNumberFormat="1" applyFont="1" applyFill="1" applyBorder="1" applyAlignment="1" applyProtection="1">
      <alignment horizontal="right" vertical="center"/>
      <protection locked="0"/>
    </xf>
    <xf numFmtId="164" fontId="1" fillId="0" borderId="18" xfId="15" applyNumberFormat="1" applyFont="1" applyFill="1" applyBorder="1" applyAlignment="1">
      <alignment vertical="center"/>
    </xf>
    <xf numFmtId="164" fontId="14" fillId="0" borderId="18" xfId="15" applyNumberFormat="1" applyFont="1" applyFill="1" applyBorder="1" applyAlignment="1">
      <alignment vertical="center"/>
    </xf>
    <xf numFmtId="0" fontId="1" fillId="2" borderId="20" xfId="15" applyNumberFormat="1" applyFont="1" applyFill="1" applyBorder="1" applyAlignment="1">
      <alignment horizontal="center" vertical="center"/>
    </xf>
    <xf numFmtId="164" fontId="1" fillId="2" borderId="20" xfId="15" applyNumberFormat="1" applyFont="1" applyFill="1" applyBorder="1" applyAlignment="1">
      <alignment vertical="center"/>
    </xf>
    <xf numFmtId="164" fontId="1" fillId="2" borderId="20" xfId="15" applyNumberFormat="1" applyFont="1" applyFill="1" applyBorder="1" applyAlignment="1">
      <alignment horizontal="right" vertical="center"/>
    </xf>
    <xf numFmtId="166" fontId="1" fillId="2" borderId="20" xfId="15" applyNumberFormat="1" applyFont="1" applyFill="1" applyBorder="1" applyAlignment="1">
      <alignment horizontal="center" vertical="center"/>
    </xf>
    <xf numFmtId="0" fontId="1" fillId="3" borderId="18" xfId="15" applyNumberFormat="1" applyFont="1" applyFill="1" applyBorder="1" applyAlignment="1">
      <alignment horizontal="center" vertical="center"/>
    </xf>
    <xf numFmtId="164" fontId="1" fillId="3" borderId="18" xfId="15" applyNumberFormat="1" applyFont="1" applyFill="1" applyBorder="1" applyAlignment="1">
      <alignment horizontal="right" vertical="center"/>
    </xf>
    <xf numFmtId="166" fontId="1" fillId="3" borderId="18" xfId="15" applyNumberFormat="1" applyFont="1" applyFill="1" applyBorder="1" applyAlignment="1">
      <alignment horizontal="center" vertical="center"/>
    </xf>
    <xf numFmtId="164" fontId="1" fillId="3" borderId="22" xfId="15" applyNumberFormat="1" applyFont="1" applyFill="1" applyBorder="1" applyAlignment="1">
      <alignment vertical="center"/>
    </xf>
    <xf numFmtId="164" fontId="1" fillId="3" borderId="22" xfId="15" applyNumberFormat="1" applyFont="1" applyFill="1" applyBorder="1" applyAlignment="1">
      <alignment horizontal="right" vertical="center"/>
    </xf>
    <xf numFmtId="164" fontId="1" fillId="3" borderId="0" xfId="15" applyNumberFormat="1" applyFont="1" applyFill="1" applyBorder="1" applyAlignment="1">
      <alignment vertical="center"/>
    </xf>
    <xf numFmtId="164" fontId="1" fillId="3" borderId="20" xfId="15" applyNumberFormat="1" applyFont="1" applyFill="1" applyBorder="1" applyAlignment="1">
      <alignment vertical="center"/>
    </xf>
    <xf numFmtId="164" fontId="1" fillId="3" borderId="20" xfId="15" applyNumberFormat="1" applyFont="1" applyFill="1" applyBorder="1" applyAlignment="1">
      <alignment horizontal="right" vertical="center"/>
    </xf>
    <xf numFmtId="164" fontId="1" fillId="0" borderId="0" xfId="15" applyNumberFormat="1" applyFont="1" applyFill="1" applyBorder="1" applyAlignment="1">
      <alignment vertical="center"/>
    </xf>
    <xf numFmtId="164" fontId="1" fillId="3" borderId="24" xfId="15" applyNumberFormat="1" applyFont="1" applyFill="1" applyBorder="1" applyAlignment="1">
      <alignment vertical="center"/>
    </xf>
    <xf numFmtId="164" fontId="1" fillId="3" borderId="25" xfId="15" applyNumberFormat="1" applyFont="1" applyFill="1" applyBorder="1" applyAlignment="1">
      <alignment vertical="center"/>
    </xf>
    <xf numFmtId="164" fontId="1" fillId="0" borderId="25" xfId="15" applyNumberFormat="1" applyFont="1" applyFill="1" applyBorder="1" applyAlignment="1">
      <alignment vertical="center"/>
    </xf>
    <xf numFmtId="164" fontId="1" fillId="3" borderId="21" xfId="15" applyNumberFormat="1" applyFont="1" applyFill="1" applyBorder="1" applyAlignment="1">
      <alignment vertical="center"/>
    </xf>
    <xf numFmtId="164" fontId="1" fillId="3" borderId="34" xfId="15" applyNumberFormat="1" applyFont="1" applyFill="1" applyBorder="1" applyAlignment="1">
      <alignment horizontal="right" vertical="center"/>
    </xf>
    <xf numFmtId="164" fontId="1" fillId="3" borderId="23" xfId="15" applyNumberFormat="1" applyFont="1" applyFill="1" applyBorder="1" applyAlignment="1">
      <alignment horizontal="right" vertical="center"/>
    </xf>
    <xf numFmtId="164" fontId="1" fillId="3" borderId="34" xfId="15" applyNumberFormat="1" applyFont="1" applyFill="1" applyBorder="1" applyAlignment="1">
      <alignment vertical="center"/>
    </xf>
    <xf numFmtId="3" fontId="1" fillId="3" borderId="9" xfId="15" applyNumberFormat="1" applyFont="1" applyFill="1" applyBorder="1" applyAlignment="1">
      <alignment horizontal="center" vertical="center" wrapText="1"/>
    </xf>
    <xf numFmtId="3" fontId="1" fillId="3" borderId="9" xfId="15" applyNumberFormat="1" applyFont="1" applyFill="1" applyBorder="1" applyAlignment="1">
      <alignment horizontal="center" vertical="center"/>
    </xf>
    <xf numFmtId="3" fontId="1" fillId="3" borderId="9" xfId="15" quotePrefix="1" applyNumberFormat="1" applyFont="1" applyFill="1" applyBorder="1" applyAlignment="1">
      <alignment horizontal="center" vertical="center"/>
    </xf>
    <xf numFmtId="3" fontId="1" fillId="0" borderId="4" xfId="15" applyNumberFormat="1" applyFont="1" applyFill="1" applyBorder="1" applyAlignment="1">
      <alignment horizontal="centerContinuous" vertical="center"/>
    </xf>
    <xf numFmtId="3" fontId="1" fillId="0" borderId="9" xfId="15" applyNumberFormat="1" applyFont="1" applyFill="1" applyBorder="1" applyAlignment="1">
      <alignment horizontal="center" vertical="center" wrapText="1"/>
    </xf>
    <xf numFmtId="166" fontId="1" fillId="0" borderId="7" xfId="15" quotePrefix="1" applyNumberFormat="1" applyFont="1" applyFill="1" applyBorder="1" applyAlignment="1">
      <alignment horizontal="center" vertical="center"/>
    </xf>
    <xf numFmtId="3" fontId="1" fillId="3" borderId="17" xfId="26" quotePrefix="1" applyNumberFormat="1" applyFont="1" applyFill="1" applyBorder="1" applyAlignment="1">
      <alignment horizontal="center" wrapText="1"/>
    </xf>
    <xf numFmtId="3" fontId="1" fillId="3" borderId="17" xfId="26" applyNumberFormat="1" applyFont="1" applyFill="1" applyBorder="1" applyAlignment="1">
      <alignment horizontal="center" vertical="center"/>
    </xf>
    <xf numFmtId="0" fontId="1" fillId="3" borderId="21" xfId="26" applyNumberFormat="1" applyFont="1" applyFill="1" applyBorder="1" applyAlignment="1">
      <alignment horizontal="center" vertical="center"/>
    </xf>
    <xf numFmtId="164" fontId="1" fillId="0" borderId="18" xfId="26" applyNumberFormat="1" applyFont="1" applyFill="1" applyBorder="1" applyAlignment="1">
      <alignment horizontal="right" vertical="center"/>
    </xf>
    <xf numFmtId="164" fontId="1" fillId="0" borderId="18" xfId="1" applyNumberFormat="1" applyFont="1" applyFill="1" applyBorder="1" applyAlignment="1">
      <alignment horizontal="right" vertical="center"/>
    </xf>
    <xf numFmtId="166" fontId="1" fillId="0" borderId="18" xfId="26" applyNumberFormat="1" applyFont="1" applyFill="1" applyBorder="1" applyAlignment="1">
      <alignment horizontal="right" vertical="center"/>
    </xf>
    <xf numFmtId="164" fontId="1" fillId="2" borderId="18" xfId="26" applyNumberFormat="1" applyFont="1" applyFill="1" applyBorder="1" applyAlignment="1">
      <alignment horizontal="right" vertical="center"/>
    </xf>
    <xf numFmtId="166" fontId="1" fillId="2" borderId="18" xfId="26" applyNumberFormat="1" applyFont="1" applyFill="1" applyBorder="1" applyAlignment="1">
      <alignment horizontal="right" vertical="center"/>
    </xf>
    <xf numFmtId="164" fontId="1" fillId="2" borderId="18" xfId="26" applyNumberFormat="1" applyFont="1" applyFill="1" applyBorder="1" applyAlignment="1" applyProtection="1">
      <alignment horizontal="right" vertical="center"/>
      <protection locked="0"/>
    </xf>
    <xf numFmtId="164" fontId="1" fillId="2" borderId="18" xfId="28" applyNumberFormat="1" applyFont="1" applyFill="1" applyBorder="1" applyAlignment="1">
      <alignment vertical="center"/>
    </xf>
    <xf numFmtId="164" fontId="1" fillId="0" borderId="18" xfId="28" applyNumberFormat="1" applyFont="1" applyFill="1" applyBorder="1" applyAlignment="1">
      <alignment vertical="center"/>
    </xf>
    <xf numFmtId="164" fontId="1" fillId="2" borderId="20" xfId="28" applyNumberFormat="1" applyFont="1" applyFill="1" applyBorder="1" applyAlignment="1">
      <alignment vertical="center"/>
    </xf>
    <xf numFmtId="164" fontId="1" fillId="2" borderId="20" xfId="26" applyNumberFormat="1" applyFont="1" applyFill="1" applyBorder="1" applyAlignment="1">
      <alignment horizontal="right" vertical="center"/>
    </xf>
    <xf numFmtId="166" fontId="1" fillId="2" borderId="20" xfId="26" applyNumberFormat="1" applyFont="1" applyFill="1" applyBorder="1" applyAlignment="1">
      <alignment horizontal="right" vertical="center"/>
    </xf>
    <xf numFmtId="164" fontId="1" fillId="2" borderId="18" xfId="28" applyNumberFormat="1" applyFont="1" applyFill="1" applyBorder="1" applyAlignment="1">
      <alignment horizontal="right" vertical="center"/>
    </xf>
    <xf numFmtId="164" fontId="1" fillId="2" borderId="20" xfId="28" applyNumberFormat="1" applyFont="1" applyFill="1" applyBorder="1" applyAlignment="1">
      <alignment horizontal="right" vertical="center"/>
    </xf>
    <xf numFmtId="164" fontId="1" fillId="3" borderId="18" xfId="28" applyNumberFormat="1" applyFont="1" applyFill="1" applyBorder="1" applyAlignment="1">
      <alignment horizontal="right" vertical="center"/>
    </xf>
    <xf numFmtId="164" fontId="1" fillId="0" borderId="20" xfId="26" applyNumberFormat="1" applyFont="1" applyFill="1" applyBorder="1" applyAlignment="1">
      <alignment horizontal="right" vertical="center"/>
    </xf>
    <xf numFmtId="166" fontId="1" fillId="0" borderId="20" xfId="26" applyNumberFormat="1" applyFont="1" applyFill="1" applyBorder="1" applyAlignment="1">
      <alignment horizontal="right" vertical="center"/>
    </xf>
    <xf numFmtId="164" fontId="1" fillId="3" borderId="22" xfId="28" applyNumberFormat="1" applyFont="1" applyFill="1" applyBorder="1" applyAlignment="1">
      <alignment horizontal="right" vertical="center"/>
    </xf>
    <xf numFmtId="164" fontId="1" fillId="3" borderId="36" xfId="28" applyNumberFormat="1" applyFont="1" applyFill="1" applyBorder="1" applyAlignment="1">
      <alignment horizontal="right" vertical="center"/>
    </xf>
    <xf numFmtId="164" fontId="1" fillId="3" borderId="21" xfId="28" applyNumberFormat="1" applyFont="1" applyFill="1" applyBorder="1" applyAlignment="1">
      <alignment horizontal="right" vertical="center"/>
    </xf>
    <xf numFmtId="164" fontId="1" fillId="0" borderId="21" xfId="26" applyNumberFormat="1" applyFont="1" applyFill="1" applyBorder="1" applyAlignment="1">
      <alignment horizontal="right" vertical="center"/>
    </xf>
    <xf numFmtId="166" fontId="1" fillId="0" borderId="21" xfId="26" applyNumberFormat="1" applyFont="1" applyFill="1" applyBorder="1" applyAlignment="1">
      <alignment horizontal="right" vertical="center"/>
    </xf>
    <xf numFmtId="2" fontId="1" fillId="2" borderId="18" xfId="26" quotePrefix="1" applyNumberFormat="1" applyFont="1" applyFill="1" applyBorder="1" applyAlignment="1">
      <alignment horizontal="center" vertical="center"/>
    </xf>
    <xf numFmtId="0" fontId="1" fillId="3" borderId="20" xfId="26" applyNumberFormat="1" applyFont="1" applyFill="1" applyBorder="1" applyAlignment="1">
      <alignment horizontal="center" vertical="center"/>
    </xf>
    <xf numFmtId="2" fontId="1" fillId="3" borderId="20" xfId="26" applyNumberFormat="1" applyFont="1" applyFill="1" applyBorder="1" applyAlignment="1">
      <alignment horizontal="center" vertical="center"/>
    </xf>
    <xf numFmtId="2" fontId="1" fillId="3" borderId="18" xfId="26" applyNumberFormat="1" applyFont="1" applyFill="1" applyBorder="1" applyAlignment="1">
      <alignment horizontal="center" vertical="center"/>
    </xf>
    <xf numFmtId="2" fontId="1" fillId="3" borderId="33" xfId="26" applyNumberFormat="1" applyFont="1" applyFill="1" applyBorder="1" applyAlignment="1">
      <alignment horizontal="center" vertical="center"/>
    </xf>
    <xf numFmtId="2" fontId="1" fillId="0" borderId="33" xfId="26" applyNumberFormat="1" applyFont="1" applyFill="1" applyBorder="1" applyAlignment="1">
      <alignment horizontal="center" vertical="center"/>
    </xf>
    <xf numFmtId="2" fontId="1" fillId="0" borderId="26" xfId="26" applyNumberFormat="1" applyFont="1" applyFill="1" applyBorder="1" applyAlignment="1">
      <alignment horizontal="center" vertical="center"/>
    </xf>
    <xf numFmtId="2" fontId="1" fillId="3" borderId="23" xfId="26" applyNumberFormat="1" applyFont="1" applyFill="1" applyBorder="1" applyAlignment="1">
      <alignment horizontal="center" vertical="center"/>
    </xf>
    <xf numFmtId="165" fontId="1" fillId="3" borderId="20" xfId="26" applyNumberFormat="1" applyFont="1" applyFill="1" applyBorder="1" applyAlignment="1">
      <alignment horizontal="center" vertical="center"/>
    </xf>
    <xf numFmtId="165" fontId="1" fillId="3" borderId="23" xfId="26" applyNumberFormat="1" applyFont="1" applyFill="1" applyBorder="1" applyAlignment="1">
      <alignment horizontal="center" vertical="center"/>
    </xf>
    <xf numFmtId="164" fontId="1" fillId="3" borderId="18" xfId="26" applyNumberFormat="1" applyFont="1" applyFill="1" applyBorder="1" applyAlignment="1">
      <alignment horizontal="right" vertical="center"/>
    </xf>
    <xf numFmtId="164" fontId="1" fillId="3" borderId="20" xfId="26" applyNumberFormat="1" applyFont="1" applyFill="1" applyBorder="1" applyAlignment="1">
      <alignment horizontal="right" vertical="center"/>
    </xf>
    <xf numFmtId="164" fontId="1" fillId="3" borderId="23" xfId="26" applyNumberFormat="1" applyFont="1" applyFill="1" applyBorder="1" applyAlignment="1">
      <alignment horizontal="right" vertical="center"/>
    </xf>
    <xf numFmtId="166" fontId="1" fillId="0" borderId="18" xfId="26" applyNumberFormat="1" applyFont="1" applyFill="1" applyBorder="1" applyAlignment="1">
      <alignment horizontal="center" vertical="center"/>
    </xf>
    <xf numFmtId="166" fontId="1" fillId="2" borderId="18" xfId="26" applyNumberFormat="1" applyFont="1" applyFill="1" applyBorder="1" applyAlignment="1">
      <alignment horizontal="center" vertical="center"/>
    </xf>
    <xf numFmtId="166" fontId="1" fillId="2" borderId="20" xfId="26" applyNumberFormat="1" applyFont="1" applyFill="1" applyBorder="1" applyAlignment="1">
      <alignment horizontal="center" vertical="center"/>
    </xf>
    <xf numFmtId="166" fontId="1" fillId="3" borderId="18" xfId="26" applyNumberFormat="1" applyFont="1" applyFill="1" applyBorder="1" applyAlignment="1">
      <alignment horizontal="center" vertical="center"/>
    </xf>
    <xf numFmtId="166" fontId="1" fillId="3" borderId="20" xfId="26" applyNumberFormat="1" applyFont="1" applyFill="1" applyBorder="1" applyAlignment="1">
      <alignment horizontal="center" vertical="center"/>
    </xf>
    <xf numFmtId="166" fontId="1" fillId="3" borderId="23" xfId="26" applyNumberFormat="1" applyFont="1" applyFill="1" applyBorder="1" applyAlignment="1">
      <alignment horizontal="center" vertical="center"/>
    </xf>
    <xf numFmtId="3" fontId="1" fillId="2" borderId="18" xfId="26" quotePrefix="1" applyNumberFormat="1" applyFont="1" applyFill="1" applyBorder="1" applyAlignment="1">
      <alignment horizontal="center" vertical="center"/>
    </xf>
    <xf numFmtId="3" fontId="1" fillId="0" borderId="18" xfId="26" quotePrefix="1" applyNumberFormat="1" applyFont="1" applyFill="1" applyBorder="1" applyAlignment="1">
      <alignment horizontal="center" vertical="center"/>
    </xf>
    <xf numFmtId="3" fontId="1" fillId="2" borderId="20" xfId="26" quotePrefix="1" applyNumberFormat="1" applyFont="1" applyFill="1" applyBorder="1" applyAlignment="1">
      <alignment horizontal="center" vertical="center"/>
    </xf>
    <xf numFmtId="3" fontId="1" fillId="3" borderId="20" xfId="26" quotePrefix="1" applyNumberFormat="1" applyFont="1" applyFill="1" applyBorder="1" applyAlignment="1">
      <alignment horizontal="center" vertical="center"/>
    </xf>
    <xf numFmtId="3" fontId="1" fillId="3" borderId="18" xfId="26" quotePrefix="1" applyNumberFormat="1" applyFont="1" applyFill="1" applyBorder="1" applyAlignment="1">
      <alignment horizontal="center" vertical="center"/>
    </xf>
    <xf numFmtId="3" fontId="1" fillId="3" borderId="33" xfId="26" quotePrefix="1" applyNumberFormat="1" applyFont="1" applyFill="1" applyBorder="1" applyAlignment="1">
      <alignment horizontal="center" vertical="center"/>
    </xf>
    <xf numFmtId="3" fontId="1" fillId="3" borderId="21" xfId="26" quotePrefix="1" applyNumberFormat="1" applyFont="1" applyFill="1" applyBorder="1" applyAlignment="1">
      <alignment horizontal="center" vertical="center"/>
    </xf>
    <xf numFmtId="3" fontId="1" fillId="2" borderId="18" xfId="26" applyNumberFormat="1" applyFont="1" applyFill="1" applyBorder="1" applyAlignment="1">
      <alignment horizontal="right" vertical="center"/>
    </xf>
    <xf numFmtId="3" fontId="1" fillId="0" borderId="18" xfId="26" applyNumberFormat="1" applyFont="1" applyFill="1" applyBorder="1" applyAlignment="1">
      <alignment horizontal="right" vertical="center"/>
    </xf>
    <xf numFmtId="3" fontId="1" fillId="2" borderId="18" xfId="26" applyNumberFormat="1" applyFont="1" applyFill="1" applyBorder="1" applyAlignment="1" applyProtection="1">
      <alignment horizontal="right" vertical="center"/>
      <protection locked="0"/>
    </xf>
    <xf numFmtId="3" fontId="1" fillId="2" borderId="20" xfId="26" applyNumberFormat="1" applyFont="1" applyFill="1" applyBorder="1" applyAlignment="1">
      <alignment horizontal="right" vertical="center"/>
    </xf>
    <xf numFmtId="3" fontId="1" fillId="3" borderId="20" xfId="26" applyNumberFormat="1" applyFont="1" applyFill="1" applyBorder="1" applyAlignment="1">
      <alignment horizontal="right" vertical="center"/>
    </xf>
    <xf numFmtId="3" fontId="1" fillId="3" borderId="18" xfId="26" applyNumberFormat="1" applyFont="1" applyFill="1" applyBorder="1" applyAlignment="1">
      <alignment horizontal="right" vertical="center"/>
    </xf>
    <xf numFmtId="3" fontId="1" fillId="3" borderId="0" xfId="26" applyNumberFormat="1" applyFont="1" applyFill="1" applyBorder="1" applyAlignment="1">
      <alignment horizontal="right" vertical="center"/>
    </xf>
    <xf numFmtId="3" fontId="1" fillId="3" borderId="25" xfId="26" applyNumberFormat="1" applyFont="1" applyFill="1" applyBorder="1" applyAlignment="1">
      <alignment horizontal="right" vertical="center"/>
    </xf>
    <xf numFmtId="3" fontId="1" fillId="3" borderId="36" xfId="26" applyNumberFormat="1" applyFont="1" applyFill="1" applyBorder="1" applyAlignment="1">
      <alignment horizontal="right" vertical="center"/>
    </xf>
    <xf numFmtId="3" fontId="1" fillId="3" borderId="33" xfId="26" applyNumberFormat="1" applyFont="1" applyFill="1" applyBorder="1" applyAlignment="1">
      <alignment horizontal="right" vertical="center"/>
    </xf>
    <xf numFmtId="3" fontId="1" fillId="3" borderId="21" xfId="26" applyNumberFormat="1" applyFont="1" applyFill="1" applyBorder="1" applyAlignment="1">
      <alignment horizontal="right" vertical="center"/>
    </xf>
    <xf numFmtId="165" fontId="1" fillId="3" borderId="33" xfId="26" applyNumberFormat="1" applyFont="1" applyFill="1" applyBorder="1" applyAlignment="1">
      <alignment horizontal="center" vertical="center"/>
    </xf>
    <xf numFmtId="164" fontId="1" fillId="3" borderId="33" xfId="26" applyNumberFormat="1" applyFont="1" applyFill="1" applyBorder="1" applyAlignment="1">
      <alignment horizontal="right" vertical="center"/>
    </xf>
    <xf numFmtId="164" fontId="14" fillId="0" borderId="18" xfId="25" applyNumberFormat="1" applyFont="1" applyFill="1" applyBorder="1" applyAlignment="1" applyProtection="1">
      <alignment horizontal="right" vertical="center"/>
    </xf>
    <xf numFmtId="164" fontId="14" fillId="2" borderId="18" xfId="25" applyNumberFormat="1" applyFont="1" applyFill="1" applyBorder="1" applyAlignment="1" applyProtection="1">
      <alignment horizontal="right" vertical="center"/>
    </xf>
    <xf numFmtId="164" fontId="1" fillId="0" borderId="18" xfId="25" applyNumberFormat="1" applyFont="1" applyFill="1" applyBorder="1" applyAlignment="1" applyProtection="1">
      <alignment horizontal="right" vertical="center"/>
    </xf>
    <xf numFmtId="164" fontId="1" fillId="2" borderId="18" xfId="25" applyNumberFormat="1" applyFont="1" applyFill="1" applyBorder="1" applyAlignment="1" applyProtection="1">
      <alignment horizontal="right" vertical="center"/>
    </xf>
    <xf numFmtId="164" fontId="1" fillId="2" borderId="20" xfId="25" applyNumberFormat="1" applyFont="1" applyFill="1" applyBorder="1" applyAlignment="1" applyProtection="1">
      <alignment horizontal="right" vertical="center"/>
    </xf>
    <xf numFmtId="164" fontId="14" fillId="2" borderId="20" xfId="25" applyNumberFormat="1" applyFont="1" applyFill="1" applyBorder="1" applyAlignment="1" applyProtection="1">
      <alignment horizontal="right" vertical="center"/>
    </xf>
    <xf numFmtId="164" fontId="1" fillId="3" borderId="20" xfId="25" applyNumberFormat="1" applyFont="1" applyFill="1" applyBorder="1" applyAlignment="1" applyProtection="1">
      <alignment horizontal="right" vertical="center"/>
    </xf>
    <xf numFmtId="164" fontId="14" fillId="3" borderId="20" xfId="25" applyNumberFormat="1" applyFont="1" applyFill="1" applyBorder="1" applyAlignment="1" applyProtection="1">
      <alignment horizontal="right" vertical="center"/>
    </xf>
    <xf numFmtId="164" fontId="1" fillId="3" borderId="18" xfId="25" applyNumberFormat="1" applyFont="1" applyFill="1" applyBorder="1" applyAlignment="1" applyProtection="1">
      <alignment horizontal="right" vertical="center"/>
    </xf>
    <xf numFmtId="164" fontId="14" fillId="3" borderId="18" xfId="25" applyNumberFormat="1" applyFont="1" applyFill="1" applyBorder="1" applyAlignment="1" applyProtection="1">
      <alignment horizontal="right" vertical="center"/>
    </xf>
    <xf numFmtId="164" fontId="1" fillId="3" borderId="0" xfId="25" applyNumberFormat="1" applyFont="1" applyFill="1" applyBorder="1" applyAlignment="1" applyProtection="1">
      <alignment horizontal="right" vertical="center"/>
    </xf>
    <xf numFmtId="164" fontId="14" fillId="3" borderId="21" xfId="25" applyNumberFormat="1" applyFont="1" applyFill="1" applyBorder="1" applyAlignment="1" applyProtection="1">
      <alignment horizontal="right" vertical="center"/>
    </xf>
    <xf numFmtId="164" fontId="1" fillId="2" borderId="18" xfId="26" quotePrefix="1" applyNumberFormat="1" applyFont="1" applyFill="1" applyBorder="1" applyAlignment="1">
      <alignment horizontal="right" vertical="center"/>
    </xf>
    <xf numFmtId="164" fontId="1" fillId="3" borderId="18" xfId="26" quotePrefix="1" applyNumberFormat="1" applyFont="1" applyFill="1" applyBorder="1" applyAlignment="1">
      <alignment horizontal="right" vertical="center"/>
    </xf>
    <xf numFmtId="164" fontId="1" fillId="0" borderId="18" xfId="26" quotePrefix="1" applyNumberFormat="1" applyFont="1" applyFill="1" applyBorder="1" applyAlignment="1">
      <alignment horizontal="right" vertical="center"/>
    </xf>
    <xf numFmtId="164" fontId="1" fillId="2" borderId="20" xfId="26" quotePrefix="1" applyNumberFormat="1" applyFont="1" applyFill="1" applyBorder="1" applyAlignment="1">
      <alignment horizontal="right" vertical="center"/>
    </xf>
    <xf numFmtId="164" fontId="1" fillId="3" borderId="20" xfId="26" quotePrefix="1" applyNumberFormat="1" applyFont="1" applyFill="1" applyBorder="1" applyAlignment="1">
      <alignment horizontal="right" vertical="center"/>
    </xf>
    <xf numFmtId="164" fontId="1" fillId="3" borderId="21" xfId="26" quotePrefix="1" applyNumberFormat="1" applyFont="1" applyFill="1" applyBorder="1" applyAlignment="1">
      <alignment horizontal="right" vertical="center"/>
    </xf>
    <xf numFmtId="164" fontId="1" fillId="3" borderId="21" xfId="26" applyNumberFormat="1" applyFont="1" applyFill="1" applyBorder="1" applyAlignment="1">
      <alignment horizontal="right" vertical="center"/>
    </xf>
    <xf numFmtId="164" fontId="1" fillId="0" borderId="18" xfId="3" applyNumberFormat="1" applyFont="1" applyFill="1" applyBorder="1" applyAlignment="1">
      <alignment horizontal="right" vertical="center"/>
    </xf>
    <xf numFmtId="164" fontId="1" fillId="2" borderId="20" xfId="3" applyNumberFormat="1" applyFont="1" applyFill="1" applyBorder="1" applyAlignment="1">
      <alignment horizontal="right" vertical="center"/>
    </xf>
    <xf numFmtId="164" fontId="1" fillId="3" borderId="20" xfId="3" applyNumberFormat="1" applyFont="1" applyFill="1" applyBorder="1" applyAlignment="1">
      <alignment horizontal="right" vertical="center"/>
    </xf>
    <xf numFmtId="164" fontId="1" fillId="3" borderId="18" xfId="3" applyNumberFormat="1" applyFont="1" applyFill="1" applyBorder="1" applyAlignment="1">
      <alignment horizontal="right" vertical="center"/>
    </xf>
    <xf numFmtId="2" fontId="1" fillId="3" borderId="21" xfId="26" applyNumberFormat="1" applyFont="1" applyFill="1" applyBorder="1" applyAlignment="1">
      <alignment horizontal="center" vertical="center"/>
    </xf>
    <xf numFmtId="165" fontId="1" fillId="0" borderId="18" xfId="26" applyNumberFormat="1" applyFont="1" applyFill="1" applyBorder="1" applyAlignment="1">
      <alignment horizontal="center" vertical="center"/>
    </xf>
    <xf numFmtId="165" fontId="1" fillId="0" borderId="20" xfId="26" applyNumberFormat="1" applyFont="1" applyFill="1" applyBorder="1" applyAlignment="1">
      <alignment horizontal="center" vertical="center"/>
    </xf>
    <xf numFmtId="165" fontId="1" fillId="0" borderId="21" xfId="26" applyNumberFormat="1" applyFont="1" applyFill="1" applyBorder="1" applyAlignment="1">
      <alignment horizontal="center" vertical="center"/>
    </xf>
    <xf numFmtId="164" fontId="1" fillId="3" borderId="0" xfId="26" applyNumberFormat="1" applyFont="1" applyFill="1" applyBorder="1" applyAlignment="1">
      <alignment horizontal="right" vertical="center"/>
    </xf>
    <xf numFmtId="164" fontId="1" fillId="3" borderId="25" xfId="26" applyNumberFormat="1" applyFont="1" applyFill="1" applyBorder="1" applyAlignment="1">
      <alignment horizontal="right" vertical="center"/>
    </xf>
    <xf numFmtId="164" fontId="1" fillId="3" borderId="36" xfId="26" applyNumberFormat="1" applyFont="1" applyFill="1" applyBorder="1" applyAlignment="1">
      <alignment horizontal="right" vertical="center"/>
    </xf>
    <xf numFmtId="49" fontId="1" fillId="2" borderId="20" xfId="26" applyNumberFormat="1" applyFont="1" applyFill="1" applyBorder="1" applyAlignment="1">
      <alignment horizontal="center" vertical="center"/>
    </xf>
    <xf numFmtId="164" fontId="1" fillId="3" borderId="35" xfId="26" applyNumberFormat="1" applyFont="1" applyFill="1" applyBorder="1" applyAlignment="1">
      <alignment horizontal="right" vertical="center"/>
    </xf>
    <xf numFmtId="164" fontId="1" fillId="3" borderId="24" xfId="26" applyNumberFormat="1" applyFont="1" applyFill="1" applyBorder="1" applyAlignment="1">
      <alignment horizontal="right" vertical="center"/>
    </xf>
    <xf numFmtId="164" fontId="1" fillId="3" borderId="37" xfId="26" applyNumberFormat="1" applyFont="1" applyFill="1" applyBorder="1" applyAlignment="1">
      <alignment horizontal="right" vertical="center"/>
    </xf>
    <xf numFmtId="164" fontId="1" fillId="2" borderId="18" xfId="26" quotePrefix="1" applyNumberFormat="1" applyFont="1" applyFill="1" applyBorder="1" applyAlignment="1">
      <alignment horizontal="center" vertical="center"/>
    </xf>
    <xf numFmtId="164" fontId="1" fillId="0" borderId="18" xfId="26" quotePrefix="1" applyNumberFormat="1" applyFont="1" applyFill="1" applyBorder="1" applyAlignment="1">
      <alignment horizontal="center" vertical="center"/>
    </xf>
    <xf numFmtId="164" fontId="1" fillId="2" borderId="20" xfId="26" quotePrefix="1" applyNumberFormat="1" applyFont="1" applyFill="1" applyBorder="1" applyAlignment="1">
      <alignment horizontal="center" vertical="center"/>
    </xf>
    <xf numFmtId="164" fontId="1" fillId="3" borderId="20" xfId="26" quotePrefix="1" applyNumberFormat="1" applyFont="1" applyFill="1" applyBorder="1" applyAlignment="1">
      <alignment horizontal="center" vertical="center"/>
    </xf>
    <xf numFmtId="164" fontId="1" fillId="3" borderId="18" xfId="26" quotePrefix="1" applyNumberFormat="1" applyFont="1" applyFill="1" applyBorder="1" applyAlignment="1">
      <alignment horizontal="center" vertical="center"/>
    </xf>
    <xf numFmtId="164" fontId="1" fillId="3" borderId="33" xfId="26" quotePrefix="1" applyNumberFormat="1" applyFont="1" applyFill="1" applyBorder="1" applyAlignment="1">
      <alignment horizontal="center" vertical="center"/>
    </xf>
    <xf numFmtId="164" fontId="1" fillId="3" borderId="21" xfId="26" quotePrefix="1" applyNumberFormat="1" applyFont="1" applyFill="1" applyBorder="1" applyAlignment="1">
      <alignment horizontal="center" vertical="center"/>
    </xf>
    <xf numFmtId="164" fontId="1" fillId="3" borderId="38" xfId="26" applyNumberFormat="1" applyFont="1" applyFill="1" applyBorder="1" applyAlignment="1">
      <alignment horizontal="right" vertical="center"/>
    </xf>
    <xf numFmtId="164" fontId="1" fillId="3" borderId="23" xfId="26" quotePrefix="1" applyNumberFormat="1" applyFont="1" applyFill="1" applyBorder="1" applyAlignment="1">
      <alignment horizontal="center" vertical="center"/>
    </xf>
    <xf numFmtId="166" fontId="1" fillId="0" borderId="17" xfId="26" quotePrefix="1" applyNumberFormat="1" applyFont="1" applyFill="1" applyBorder="1" applyAlignment="1">
      <alignment horizontal="center"/>
    </xf>
    <xf numFmtId="166" fontId="1" fillId="3" borderId="40" xfId="26" quotePrefix="1" applyNumberFormat="1" applyFont="1" applyFill="1" applyBorder="1" applyAlignment="1">
      <alignment horizontal="center" vertical="center"/>
    </xf>
    <xf numFmtId="0" fontId="1" fillId="3" borderId="12" xfId="15" quotePrefix="1" applyNumberFormat="1" applyFont="1" applyFill="1" applyBorder="1" applyAlignment="1">
      <alignment horizontal="center" vertical="center"/>
    </xf>
    <xf numFmtId="164" fontId="1" fillId="2" borderId="18" xfId="26" applyNumberFormat="1" applyFont="1" applyFill="1" applyBorder="1" applyAlignment="1">
      <alignment vertical="center"/>
    </xf>
    <xf numFmtId="164" fontId="1" fillId="0" borderId="18" xfId="26" applyNumberFormat="1" applyFont="1" applyFill="1" applyBorder="1" applyAlignment="1">
      <alignment vertical="center"/>
    </xf>
  </cellXfs>
  <cellStyles count="31">
    <cellStyle name="Comma" xfId="1" builtinId="3"/>
    <cellStyle name="Comma 2" xfId="2" xr:uid="{00000000-0005-0000-0000-000001000000}"/>
    <cellStyle name="Comma_Almonds" xfId="3" xr:uid="{00000000-0005-0000-0000-000002000000}"/>
    <cellStyle name="Comma0" xfId="4" xr:uid="{00000000-0005-0000-0000-000003000000}"/>
    <cellStyle name="Currency0" xfId="5" xr:uid="{00000000-0005-0000-0000-000004000000}"/>
    <cellStyle name="Date" xfId="6" xr:uid="{00000000-0005-0000-0000-000005000000}"/>
    <cellStyle name="Fixed" xfId="7" xr:uid="{00000000-0005-0000-0000-000006000000}"/>
    <cellStyle name="Heading 1" xfId="8" builtinId="16" customBuiltin="1"/>
    <cellStyle name="Heading 2" xfId="9" builtinId="17" customBuiltin="1"/>
    <cellStyle name="Hyperlink" xfId="10" builtinId="8"/>
    <cellStyle name="Hyperlink 2" xfId="11" xr:uid="{00000000-0005-0000-0000-00000A000000}"/>
    <cellStyle name="Hyperlink 3" xfId="12" xr:uid="{00000000-0005-0000-0000-00000B000000}"/>
    <cellStyle name="Normal" xfId="0" builtinId="0"/>
    <cellStyle name="Normal 10" xfId="13" xr:uid="{00000000-0005-0000-0000-00000D000000}"/>
    <cellStyle name="Normal 11" xfId="14" xr:uid="{00000000-0005-0000-0000-00000E000000}"/>
    <cellStyle name="normal 2" xfId="15" xr:uid="{00000000-0005-0000-0000-00000F000000}"/>
    <cellStyle name="Normal 2 2" xfId="16" xr:uid="{00000000-0005-0000-0000-000010000000}"/>
    <cellStyle name="Normal 2 3" xfId="17" xr:uid="{00000000-0005-0000-0000-000011000000}"/>
    <cellStyle name="Normal 3" xfId="18" xr:uid="{00000000-0005-0000-0000-000012000000}"/>
    <cellStyle name="Normal 4" xfId="19" xr:uid="{00000000-0005-0000-0000-000013000000}"/>
    <cellStyle name="Normal 5" xfId="20" xr:uid="{00000000-0005-0000-0000-000014000000}"/>
    <cellStyle name="Normal 6" xfId="21" xr:uid="{00000000-0005-0000-0000-000015000000}"/>
    <cellStyle name="Normal 7" xfId="22" xr:uid="{00000000-0005-0000-0000-000016000000}"/>
    <cellStyle name="Normal 8" xfId="23" xr:uid="{00000000-0005-0000-0000-000017000000}"/>
    <cellStyle name="Normal 9" xfId="24" xr:uid="{00000000-0005-0000-0000-000018000000}"/>
    <cellStyle name="Normal_Almonds" xfId="25" xr:uid="{00000000-0005-0000-0000-000019000000}"/>
    <cellStyle name="normal_nuts" xfId="26" xr:uid="{00000000-0005-0000-0000-00001A000000}"/>
    <cellStyle name="Normal_nuts_1" xfId="27" xr:uid="{00000000-0005-0000-0000-00001B000000}"/>
    <cellStyle name="Normal_PeanutUse_1" xfId="28" xr:uid="{00000000-0005-0000-0000-00001C000000}"/>
    <cellStyle name="Normal_sweets_1" xfId="30" xr:uid="{57BB7014-E684-4659-A5B2-A184E804BB88}"/>
    <cellStyle name="Total" xfId="29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zoomScaleNormal="100" workbookViewId="0"/>
  </sheetViews>
  <sheetFormatPr defaultRowHeight="13.2" x14ac:dyDescent="0.25"/>
  <cols>
    <col min="1" max="1" width="15.5546875" customWidth="1"/>
  </cols>
  <sheetData>
    <row r="1" spans="1:2" x14ac:dyDescent="0.25">
      <c r="A1" t="s">
        <v>145</v>
      </c>
    </row>
    <row r="3" spans="1:2" x14ac:dyDescent="0.25">
      <c r="A3" t="s">
        <v>20</v>
      </c>
      <c r="B3" s="1" t="s">
        <v>47</v>
      </c>
    </row>
    <row r="5" spans="1:2" x14ac:dyDescent="0.25">
      <c r="A5" t="s">
        <v>21</v>
      </c>
      <c r="B5" s="3" t="s">
        <v>132</v>
      </c>
    </row>
    <row r="6" spans="1:2" x14ac:dyDescent="0.25">
      <c r="B6" s="2" t="s">
        <v>133</v>
      </c>
    </row>
    <row r="7" spans="1:2" x14ac:dyDescent="0.25">
      <c r="B7" s="3" t="s">
        <v>134</v>
      </c>
    </row>
    <row r="8" spans="1:2" x14ac:dyDescent="0.25">
      <c r="B8" s="2" t="s">
        <v>136</v>
      </c>
    </row>
    <row r="9" spans="1:2" x14ac:dyDescent="0.25">
      <c r="B9" s="2" t="s">
        <v>137</v>
      </c>
    </row>
    <row r="10" spans="1:2" x14ac:dyDescent="0.25">
      <c r="B10" s="2" t="s">
        <v>138</v>
      </c>
    </row>
    <row r="11" spans="1:2" x14ac:dyDescent="0.25">
      <c r="B11" s="2" t="s">
        <v>139</v>
      </c>
    </row>
    <row r="12" spans="1:2" x14ac:dyDescent="0.25">
      <c r="B12" s="3" t="s">
        <v>140</v>
      </c>
    </row>
    <row r="13" spans="1:2" x14ac:dyDescent="0.25">
      <c r="B13" s="3" t="s">
        <v>141</v>
      </c>
    </row>
    <row r="14" spans="1:2" x14ac:dyDescent="0.25">
      <c r="B14" s="3" t="s">
        <v>142</v>
      </c>
    </row>
    <row r="15" spans="1:2" x14ac:dyDescent="0.25">
      <c r="B15" s="3" t="s">
        <v>143</v>
      </c>
    </row>
    <row r="16" spans="1:2" x14ac:dyDescent="0.25">
      <c r="B16" s="2" t="s">
        <v>144</v>
      </c>
    </row>
    <row r="18" spans="1:1" x14ac:dyDescent="0.25">
      <c r="A18" s="145" t="s">
        <v>44</v>
      </c>
    </row>
    <row r="19" spans="1:1" x14ac:dyDescent="0.25">
      <c r="A19" s="145" t="s">
        <v>45</v>
      </c>
    </row>
  </sheetData>
  <phoneticPr fontId="4" type="noConversion"/>
  <hyperlinks>
    <hyperlink ref="B5" location="PeanutPcc!A1" display="PeanutPcc!A1" xr:uid="{00000000-0004-0000-0000-000000000000}"/>
    <hyperlink ref="B6" location="Peanuts!A1" display="Peanuts!A1" xr:uid="{00000000-0004-0000-0000-000001000000}"/>
    <hyperlink ref="B8" location="TreeNutsPcc!A1" display="TreeNutsPcc!A1" xr:uid="{00000000-0004-0000-0000-000002000000}"/>
    <hyperlink ref="B9" location="TreeNuts!A1" display="TreeNuts!A1" xr:uid="{00000000-0004-0000-0000-000003000000}"/>
    <hyperlink ref="B10" location="Almonds!A1" display="Almonds!A1" xr:uid="{00000000-0004-0000-0000-000004000000}"/>
    <hyperlink ref="B11" location="Walnuts!A1" display="Walnuts!A1" xr:uid="{00000000-0004-0000-0000-000005000000}"/>
    <hyperlink ref="B12" location="Hazelnuts!A1" display="Hazelnuts!A1" xr:uid="{00000000-0004-0000-0000-000006000000}"/>
    <hyperlink ref="B13" location="Pecans!A1" display="Pecans!A1" xr:uid="{00000000-0004-0000-0000-000007000000}"/>
    <hyperlink ref="B15" location="Macadamias!A1" display="Macadamias!A1" xr:uid="{00000000-0004-0000-0000-000008000000}"/>
    <hyperlink ref="B14" location="Pistachios!A1" display="Pistachios!A1" xr:uid="{00000000-0004-0000-0000-000009000000}"/>
    <hyperlink ref="B16" location="Other!A1" display="Other!A1" xr:uid="{00000000-0004-0000-0000-00000A000000}"/>
    <hyperlink ref="B7" location="PeanutUse!A1" display="Peanut use - Supply and utilization" xr:uid="{00000000-0004-0000-0000-00000B000000}"/>
  </hyperlink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autoPageBreaks="0" fitToPage="1"/>
  </sheetPr>
  <dimension ref="A1:BJ88"/>
  <sheetViews>
    <sheetView showZeros="0" showOutlineSymbols="0" zoomScaleNormal="100" workbookViewId="0">
      <pane ySplit="4" topLeftCell="A5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15" customWidth="1"/>
    <col min="2" max="2" width="22.6640625" style="15" customWidth="1"/>
    <col min="3" max="4" width="12.6640625" style="41" customWidth="1"/>
    <col min="5" max="5" width="15.5546875" style="41" customWidth="1"/>
    <col min="6" max="7" width="12.6640625" style="41" customWidth="1"/>
    <col min="8" max="9" width="12.6640625" style="40" customWidth="1"/>
    <col min="10" max="10" width="15.5546875" style="16" customWidth="1"/>
    <col min="11" max="16384" width="12.6640625" style="6"/>
  </cols>
  <sheetData>
    <row r="1" spans="1:62" s="4" customFormat="1" ht="18" customHeight="1" thickBot="1" x14ac:dyDescent="0.3">
      <c r="A1" s="63" t="s">
        <v>104</v>
      </c>
      <c r="B1" s="63"/>
      <c r="C1" s="63"/>
      <c r="D1" s="63"/>
      <c r="E1" s="63"/>
      <c r="F1" s="63"/>
      <c r="G1" s="63"/>
      <c r="H1" s="63"/>
      <c r="J1" s="112" t="s">
        <v>10</v>
      </c>
    </row>
    <row r="2" spans="1:62" ht="33" customHeight="1" thickTop="1" x14ac:dyDescent="0.25">
      <c r="A2" s="66" t="s">
        <v>49</v>
      </c>
      <c r="B2" s="117" t="s">
        <v>50</v>
      </c>
      <c r="C2" s="95" t="s">
        <v>1</v>
      </c>
      <c r="D2" s="96"/>
      <c r="E2" s="96"/>
      <c r="F2" s="96"/>
      <c r="G2" s="123" t="s">
        <v>32</v>
      </c>
      <c r="H2" s="124"/>
      <c r="I2" s="120" t="s">
        <v>62</v>
      </c>
      <c r="J2" s="121"/>
    </row>
    <row r="3" spans="1:62" ht="27" customHeight="1" x14ac:dyDescent="0.25">
      <c r="A3" s="108"/>
      <c r="B3" s="118"/>
      <c r="C3" s="89" t="s">
        <v>80</v>
      </c>
      <c r="D3" s="113" t="s">
        <v>2</v>
      </c>
      <c r="E3" s="88" t="s">
        <v>42</v>
      </c>
      <c r="F3" s="88" t="s">
        <v>81</v>
      </c>
      <c r="G3" s="114" t="s">
        <v>4</v>
      </c>
      <c r="H3" s="88" t="s">
        <v>43</v>
      </c>
      <c r="I3" s="88" t="s">
        <v>3</v>
      </c>
      <c r="J3" s="115" t="s">
        <v>29</v>
      </c>
    </row>
    <row r="4" spans="1:62" ht="15" customHeight="1" x14ac:dyDescent="0.25">
      <c r="A4" s="7"/>
      <c r="B4" s="50" t="s">
        <v>23</v>
      </c>
      <c r="C4" s="122" t="s">
        <v>126</v>
      </c>
      <c r="D4" s="122"/>
      <c r="E4" s="122"/>
      <c r="F4" s="122"/>
      <c r="G4" s="122"/>
      <c r="H4" s="122"/>
      <c r="I4" s="122"/>
      <c r="J4" s="61" t="s">
        <v>25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</row>
    <row r="5" spans="1:62" s="53" customFormat="1" ht="12" customHeight="1" x14ac:dyDescent="0.25">
      <c r="A5" s="148">
        <v>1965</v>
      </c>
      <c r="B5" s="149">
        <v>193.22300000000001</v>
      </c>
      <c r="C5" s="302">
        <v>95320</v>
      </c>
      <c r="D5" s="302">
        <v>50</v>
      </c>
      <c r="E5" s="302">
        <v>57400</v>
      </c>
      <c r="F5" s="199">
        <f t="shared" ref="F5:F36" si="0">SUM(C5,D5,E5)</f>
        <v>152770</v>
      </c>
      <c r="G5" s="302">
        <v>2960</v>
      </c>
      <c r="H5" s="302">
        <v>49000</v>
      </c>
      <c r="I5" s="302">
        <f t="shared" ref="I5:I36" si="1">F5-SUM(G5,H5)</f>
        <v>100810</v>
      </c>
      <c r="J5" s="146">
        <f t="shared" ref="J5:J36" si="2">I5/B5/1000</f>
        <v>0.5217287797001392</v>
      </c>
      <c r="K5" s="58"/>
    </row>
    <row r="6" spans="1:62" ht="12" customHeight="1" x14ac:dyDescent="0.25">
      <c r="A6" s="147">
        <v>1966</v>
      </c>
      <c r="B6" s="136">
        <v>195.53899999999999</v>
      </c>
      <c r="C6" s="303">
        <v>61530</v>
      </c>
      <c r="D6" s="303">
        <v>420</v>
      </c>
      <c r="E6" s="303">
        <v>49000</v>
      </c>
      <c r="F6" s="196">
        <f t="shared" si="0"/>
        <v>110950</v>
      </c>
      <c r="G6" s="303">
        <v>2120</v>
      </c>
      <c r="H6" s="303">
        <v>29300</v>
      </c>
      <c r="I6" s="303">
        <f t="shared" si="1"/>
        <v>79530</v>
      </c>
      <c r="J6" s="137">
        <f t="shared" si="2"/>
        <v>0.40672193270907597</v>
      </c>
      <c r="K6" s="9"/>
    </row>
    <row r="7" spans="1:62" ht="12" customHeight="1" x14ac:dyDescent="0.25">
      <c r="A7" s="147">
        <v>1967</v>
      </c>
      <c r="B7" s="136">
        <v>197.73599999999999</v>
      </c>
      <c r="C7" s="196">
        <v>87650</v>
      </c>
      <c r="D7" s="196">
        <v>250</v>
      </c>
      <c r="E7" s="196">
        <v>29300</v>
      </c>
      <c r="F7" s="196">
        <f t="shared" si="0"/>
        <v>117200</v>
      </c>
      <c r="G7" s="196">
        <v>1640</v>
      </c>
      <c r="H7" s="196">
        <v>37600</v>
      </c>
      <c r="I7" s="196">
        <f t="shared" si="1"/>
        <v>77960</v>
      </c>
      <c r="J7" s="137">
        <f t="shared" si="2"/>
        <v>0.39426305781445975</v>
      </c>
      <c r="K7" s="9"/>
    </row>
    <row r="8" spans="1:62" ht="12" customHeight="1" x14ac:dyDescent="0.25">
      <c r="A8" s="147">
        <v>1968</v>
      </c>
      <c r="B8" s="136">
        <v>199.80799999999999</v>
      </c>
      <c r="C8" s="196">
        <v>73090</v>
      </c>
      <c r="D8" s="196">
        <v>700</v>
      </c>
      <c r="E8" s="196">
        <v>37600</v>
      </c>
      <c r="F8" s="196">
        <f t="shared" si="0"/>
        <v>111390</v>
      </c>
      <c r="G8" s="196">
        <v>1990</v>
      </c>
      <c r="H8" s="196">
        <v>31900</v>
      </c>
      <c r="I8" s="196">
        <f t="shared" si="1"/>
        <v>77500</v>
      </c>
      <c r="J8" s="137">
        <f t="shared" si="2"/>
        <v>0.38787235746316462</v>
      </c>
      <c r="K8" s="9"/>
    </row>
    <row r="9" spans="1:62" ht="12" customHeight="1" x14ac:dyDescent="0.25">
      <c r="A9" s="147">
        <v>1969</v>
      </c>
      <c r="B9" s="136">
        <v>201.76</v>
      </c>
      <c r="C9" s="196">
        <v>86820</v>
      </c>
      <c r="D9" s="196">
        <v>250</v>
      </c>
      <c r="E9" s="196">
        <v>31900</v>
      </c>
      <c r="F9" s="196">
        <f t="shared" si="0"/>
        <v>118970</v>
      </c>
      <c r="G9" s="196">
        <v>1900</v>
      </c>
      <c r="H9" s="196">
        <v>33200</v>
      </c>
      <c r="I9" s="196">
        <f t="shared" si="1"/>
        <v>83870</v>
      </c>
      <c r="J9" s="137">
        <f t="shared" si="2"/>
        <v>0.41569191118160193</v>
      </c>
      <c r="K9" s="9"/>
    </row>
    <row r="10" spans="1:62" ht="12" customHeight="1" x14ac:dyDescent="0.25">
      <c r="A10" s="147">
        <v>1970</v>
      </c>
      <c r="B10" s="136">
        <v>203.84899999999999</v>
      </c>
      <c r="C10" s="196">
        <v>68709.3</v>
      </c>
      <c r="D10" s="196">
        <v>1190</v>
      </c>
      <c r="E10" s="196">
        <v>33200</v>
      </c>
      <c r="F10" s="196">
        <f t="shared" si="0"/>
        <v>103099.3</v>
      </c>
      <c r="G10" s="196">
        <v>2432</v>
      </c>
      <c r="H10" s="196">
        <v>17431</v>
      </c>
      <c r="I10" s="196">
        <f t="shared" si="1"/>
        <v>83236.3</v>
      </c>
      <c r="J10" s="137">
        <f t="shared" si="2"/>
        <v>0.40832331774990316</v>
      </c>
      <c r="K10" s="9"/>
    </row>
    <row r="11" spans="1:62" ht="12" customHeight="1" x14ac:dyDescent="0.25">
      <c r="A11" s="148">
        <v>1971</v>
      </c>
      <c r="B11" s="149">
        <v>206.46599999999998</v>
      </c>
      <c r="C11" s="199">
        <v>110543.8</v>
      </c>
      <c r="D11" s="199">
        <v>682</v>
      </c>
      <c r="E11" s="199">
        <v>17431</v>
      </c>
      <c r="F11" s="199">
        <f t="shared" si="0"/>
        <v>128656.8</v>
      </c>
      <c r="G11" s="199">
        <v>2064</v>
      </c>
      <c r="H11" s="199">
        <v>34031</v>
      </c>
      <c r="I11" s="199">
        <f t="shared" si="1"/>
        <v>92561.8</v>
      </c>
      <c r="J11" s="146">
        <f t="shared" si="2"/>
        <v>0.44831497680005428</v>
      </c>
      <c r="K11" s="9"/>
    </row>
    <row r="12" spans="1:62" ht="12" customHeight="1" x14ac:dyDescent="0.25">
      <c r="A12" s="148">
        <v>1972</v>
      </c>
      <c r="B12" s="149">
        <v>208.917</v>
      </c>
      <c r="C12" s="199">
        <v>80197.8</v>
      </c>
      <c r="D12" s="199">
        <v>42</v>
      </c>
      <c r="E12" s="199">
        <v>34031</v>
      </c>
      <c r="F12" s="199">
        <f t="shared" si="0"/>
        <v>114270.8</v>
      </c>
      <c r="G12" s="199">
        <v>2301</v>
      </c>
      <c r="H12" s="199">
        <v>20911</v>
      </c>
      <c r="I12" s="199">
        <f t="shared" si="1"/>
        <v>91058.8</v>
      </c>
      <c r="J12" s="146">
        <f t="shared" si="2"/>
        <v>0.43586113145411814</v>
      </c>
      <c r="K12" s="9"/>
    </row>
    <row r="13" spans="1:62" ht="12" customHeight="1" x14ac:dyDescent="0.25">
      <c r="A13" s="148">
        <v>1973</v>
      </c>
      <c r="B13" s="149">
        <v>210.98500000000001</v>
      </c>
      <c r="C13" s="199">
        <v>122135.1</v>
      </c>
      <c r="D13" s="199">
        <v>199</v>
      </c>
      <c r="E13" s="199">
        <v>20911</v>
      </c>
      <c r="F13" s="199">
        <f t="shared" si="0"/>
        <v>143245.1</v>
      </c>
      <c r="G13" s="199">
        <v>2652</v>
      </c>
      <c r="H13" s="199">
        <v>49360</v>
      </c>
      <c r="I13" s="199">
        <f t="shared" si="1"/>
        <v>91233.1</v>
      </c>
      <c r="J13" s="146">
        <f t="shared" si="2"/>
        <v>0.43241510059956867</v>
      </c>
      <c r="K13" s="9"/>
    </row>
    <row r="14" spans="1:62" ht="12" customHeight="1" x14ac:dyDescent="0.25">
      <c r="A14" s="148">
        <v>1974</v>
      </c>
      <c r="B14" s="149">
        <v>212.93199999999999</v>
      </c>
      <c r="C14" s="199">
        <v>62517.600000000006</v>
      </c>
      <c r="D14" s="199">
        <v>6</v>
      </c>
      <c r="E14" s="199">
        <v>49360</v>
      </c>
      <c r="F14" s="199">
        <f t="shared" si="0"/>
        <v>111883.6</v>
      </c>
      <c r="G14" s="199">
        <v>3252</v>
      </c>
      <c r="H14" s="199">
        <v>24149</v>
      </c>
      <c r="I14" s="199">
        <f t="shared" si="1"/>
        <v>84482.6</v>
      </c>
      <c r="J14" s="146">
        <f t="shared" si="2"/>
        <v>0.39675858959667881</v>
      </c>
      <c r="K14" s="9"/>
    </row>
    <row r="15" spans="1:62" ht="12" customHeight="1" x14ac:dyDescent="0.25">
      <c r="A15" s="148">
        <v>1975</v>
      </c>
      <c r="B15" s="149">
        <v>214.93100000000001</v>
      </c>
      <c r="C15" s="199">
        <v>107111.2</v>
      </c>
      <c r="D15" s="199">
        <v>1</v>
      </c>
      <c r="E15" s="199">
        <v>24149</v>
      </c>
      <c r="F15" s="199">
        <f t="shared" si="0"/>
        <v>131261.20000000001</v>
      </c>
      <c r="G15" s="199">
        <v>3659</v>
      </c>
      <c r="H15" s="199">
        <v>42646</v>
      </c>
      <c r="I15" s="199">
        <f t="shared" si="1"/>
        <v>84956.200000000012</v>
      </c>
      <c r="J15" s="146">
        <f t="shared" si="2"/>
        <v>0.39527197100464806</v>
      </c>
      <c r="K15" s="9"/>
    </row>
    <row r="16" spans="1:62" ht="12" customHeight="1" x14ac:dyDescent="0.25">
      <c r="A16" s="147">
        <v>1976</v>
      </c>
      <c r="B16" s="136">
        <v>217.095</v>
      </c>
      <c r="C16" s="196">
        <v>48457</v>
      </c>
      <c r="D16" s="196">
        <v>2121</v>
      </c>
      <c r="E16" s="196">
        <v>42646</v>
      </c>
      <c r="F16" s="196">
        <f t="shared" si="0"/>
        <v>93224</v>
      </c>
      <c r="G16" s="196">
        <v>2628</v>
      </c>
      <c r="H16" s="196">
        <v>17387</v>
      </c>
      <c r="I16" s="196">
        <f t="shared" si="1"/>
        <v>73209</v>
      </c>
      <c r="J16" s="137">
        <f t="shared" si="2"/>
        <v>0.33722103226697986</v>
      </c>
      <c r="K16" s="9"/>
    </row>
    <row r="17" spans="1:11" ht="12" customHeight="1" x14ac:dyDescent="0.25">
      <c r="A17" s="147">
        <v>1977</v>
      </c>
      <c r="B17" s="136">
        <v>219.179</v>
      </c>
      <c r="C17" s="196">
        <v>106470</v>
      </c>
      <c r="D17" s="196">
        <v>553</v>
      </c>
      <c r="E17" s="196">
        <v>17387</v>
      </c>
      <c r="F17" s="196">
        <f t="shared" si="0"/>
        <v>124410</v>
      </c>
      <c r="G17" s="196">
        <v>4065</v>
      </c>
      <c r="H17" s="196">
        <v>38199</v>
      </c>
      <c r="I17" s="196">
        <f t="shared" si="1"/>
        <v>82146</v>
      </c>
      <c r="J17" s="137">
        <f t="shared" si="2"/>
        <v>0.37478955556873605</v>
      </c>
      <c r="K17" s="9"/>
    </row>
    <row r="18" spans="1:11" ht="12" customHeight="1" x14ac:dyDescent="0.25">
      <c r="A18" s="147">
        <v>1978</v>
      </c>
      <c r="B18" s="136">
        <v>221.47699999999998</v>
      </c>
      <c r="C18" s="196">
        <v>114704.1</v>
      </c>
      <c r="D18" s="196">
        <v>796</v>
      </c>
      <c r="E18" s="196">
        <v>38199</v>
      </c>
      <c r="F18" s="196">
        <f t="shared" si="0"/>
        <v>153699.1</v>
      </c>
      <c r="G18" s="196">
        <v>3411</v>
      </c>
      <c r="H18" s="196">
        <v>63192</v>
      </c>
      <c r="I18" s="196">
        <f t="shared" si="1"/>
        <v>87096.1</v>
      </c>
      <c r="J18" s="137">
        <f t="shared" si="2"/>
        <v>0.39325121795942697</v>
      </c>
      <c r="K18" s="9"/>
    </row>
    <row r="19" spans="1:11" ht="12" customHeight="1" x14ac:dyDescent="0.25">
      <c r="A19" s="147">
        <v>1979</v>
      </c>
      <c r="B19" s="136">
        <v>223.86500000000001</v>
      </c>
      <c r="C19" s="196">
        <v>92242.8</v>
      </c>
      <c r="D19" s="196">
        <v>331</v>
      </c>
      <c r="E19" s="196">
        <v>63192</v>
      </c>
      <c r="F19" s="196">
        <f t="shared" si="0"/>
        <v>155765.79999999999</v>
      </c>
      <c r="G19" s="196">
        <v>3260</v>
      </c>
      <c r="H19" s="196">
        <v>47245</v>
      </c>
      <c r="I19" s="196">
        <f t="shared" si="1"/>
        <v>105260.79999999999</v>
      </c>
      <c r="J19" s="137">
        <f t="shared" si="2"/>
        <v>0.47019766377057598</v>
      </c>
      <c r="K19" s="9"/>
    </row>
    <row r="20" spans="1:11" ht="12" customHeight="1" x14ac:dyDescent="0.25">
      <c r="A20" s="147">
        <v>1980</v>
      </c>
      <c r="B20" s="136">
        <v>226.45099999999999</v>
      </c>
      <c r="C20" s="196">
        <v>85144</v>
      </c>
      <c r="D20" s="196">
        <v>952</v>
      </c>
      <c r="E20" s="196">
        <v>47245</v>
      </c>
      <c r="F20" s="196">
        <f t="shared" si="0"/>
        <v>133341</v>
      </c>
      <c r="G20" s="196">
        <v>4665</v>
      </c>
      <c r="H20" s="196">
        <v>30852</v>
      </c>
      <c r="I20" s="196">
        <f t="shared" si="1"/>
        <v>97824</v>
      </c>
      <c r="J20" s="137">
        <f t="shared" si="2"/>
        <v>0.43198749398324582</v>
      </c>
      <c r="K20" s="9"/>
    </row>
    <row r="21" spans="1:11" ht="12" customHeight="1" x14ac:dyDescent="0.25">
      <c r="A21" s="148">
        <v>1981</v>
      </c>
      <c r="B21" s="149">
        <v>228.93700000000001</v>
      </c>
      <c r="C21" s="199">
        <v>149882.20000000001</v>
      </c>
      <c r="D21" s="199">
        <v>849</v>
      </c>
      <c r="E21" s="199">
        <v>30852</v>
      </c>
      <c r="F21" s="199">
        <f t="shared" si="0"/>
        <v>181583.2</v>
      </c>
      <c r="G21" s="199">
        <v>4194</v>
      </c>
      <c r="H21" s="199">
        <v>73406</v>
      </c>
      <c r="I21" s="199">
        <f t="shared" si="1"/>
        <v>103983.20000000001</v>
      </c>
      <c r="J21" s="146">
        <f t="shared" si="2"/>
        <v>0.45420006377300309</v>
      </c>
      <c r="K21" s="9"/>
    </row>
    <row r="22" spans="1:11" ht="12" customHeight="1" x14ac:dyDescent="0.25">
      <c r="A22" s="148">
        <v>1982</v>
      </c>
      <c r="B22" s="149">
        <v>231.15700000000001</v>
      </c>
      <c r="C22" s="199">
        <v>102742</v>
      </c>
      <c r="D22" s="199">
        <v>1625</v>
      </c>
      <c r="E22" s="199">
        <v>73406</v>
      </c>
      <c r="F22" s="199">
        <f t="shared" si="0"/>
        <v>177773</v>
      </c>
      <c r="G22" s="199">
        <v>7298</v>
      </c>
      <c r="H22" s="199">
        <v>57289</v>
      </c>
      <c r="I22" s="199">
        <f t="shared" si="1"/>
        <v>113186</v>
      </c>
      <c r="J22" s="146">
        <f t="shared" si="2"/>
        <v>0.48964989163209416</v>
      </c>
      <c r="K22" s="9"/>
    </row>
    <row r="23" spans="1:11" ht="12" customHeight="1" x14ac:dyDescent="0.25">
      <c r="A23" s="148">
        <v>1983</v>
      </c>
      <c r="B23" s="149">
        <v>233.322</v>
      </c>
      <c r="C23" s="199">
        <v>122580</v>
      </c>
      <c r="D23" s="199">
        <v>5789</v>
      </c>
      <c r="E23" s="199">
        <v>57289</v>
      </c>
      <c r="F23" s="199">
        <f t="shared" si="0"/>
        <v>185658</v>
      </c>
      <c r="G23" s="199">
        <v>3376</v>
      </c>
      <c r="H23" s="199">
        <v>69715</v>
      </c>
      <c r="I23" s="199">
        <f t="shared" si="1"/>
        <v>112567</v>
      </c>
      <c r="J23" s="146">
        <f t="shared" si="2"/>
        <v>0.48245343345248198</v>
      </c>
      <c r="K23" s="9"/>
    </row>
    <row r="24" spans="1:11" ht="12" customHeight="1" x14ac:dyDescent="0.25">
      <c r="A24" s="148">
        <v>1984</v>
      </c>
      <c r="B24" s="149">
        <v>235.38499999999999</v>
      </c>
      <c r="C24" s="199">
        <v>108530.8</v>
      </c>
      <c r="D24" s="199">
        <v>1934</v>
      </c>
      <c r="E24" s="199">
        <v>69715</v>
      </c>
      <c r="F24" s="199">
        <f t="shared" si="0"/>
        <v>180179.8</v>
      </c>
      <c r="G24" s="199">
        <v>2720</v>
      </c>
      <c r="H24" s="199">
        <v>50370</v>
      </c>
      <c r="I24" s="199">
        <f t="shared" si="1"/>
        <v>127089.79999999999</v>
      </c>
      <c r="J24" s="146">
        <f t="shared" si="2"/>
        <v>0.53992310470080929</v>
      </c>
      <c r="K24" s="9"/>
    </row>
    <row r="25" spans="1:11" ht="12" customHeight="1" x14ac:dyDescent="0.25">
      <c r="A25" s="148">
        <v>1985</v>
      </c>
      <c r="B25" s="149">
        <v>237.46799999999999</v>
      </c>
      <c r="C25" s="199">
        <v>110957.6</v>
      </c>
      <c r="D25" s="199">
        <v>14298</v>
      </c>
      <c r="E25" s="199">
        <v>50370</v>
      </c>
      <c r="F25" s="199">
        <f t="shared" si="0"/>
        <v>175625.60000000001</v>
      </c>
      <c r="G25" s="199">
        <v>2264</v>
      </c>
      <c r="H25" s="199">
        <v>59952</v>
      </c>
      <c r="I25" s="199">
        <f t="shared" si="1"/>
        <v>113409.60000000001</v>
      </c>
      <c r="J25" s="146">
        <f t="shared" si="2"/>
        <v>0.47757845267572901</v>
      </c>
      <c r="K25" s="9"/>
    </row>
    <row r="26" spans="1:11" ht="12" customHeight="1" x14ac:dyDescent="0.25">
      <c r="A26" s="147">
        <v>1986</v>
      </c>
      <c r="B26" s="136">
        <v>239.63800000000001</v>
      </c>
      <c r="C26" s="196">
        <v>125442</v>
      </c>
      <c r="D26" s="196">
        <v>10918</v>
      </c>
      <c r="E26" s="196">
        <v>59952</v>
      </c>
      <c r="F26" s="196">
        <f t="shared" si="0"/>
        <v>196312</v>
      </c>
      <c r="G26" s="196">
        <v>2755</v>
      </c>
      <c r="H26" s="196">
        <v>63423</v>
      </c>
      <c r="I26" s="196">
        <f t="shared" si="1"/>
        <v>130134</v>
      </c>
      <c r="J26" s="137">
        <f t="shared" si="2"/>
        <v>0.54304409150468624</v>
      </c>
      <c r="K26" s="9"/>
    </row>
    <row r="27" spans="1:11" ht="12" customHeight="1" x14ac:dyDescent="0.25">
      <c r="A27" s="147">
        <v>1987</v>
      </c>
      <c r="B27" s="136">
        <v>241.78399999999999</v>
      </c>
      <c r="C27" s="196">
        <v>121136.40000000001</v>
      </c>
      <c r="D27" s="196">
        <v>12966</v>
      </c>
      <c r="E27" s="196">
        <v>63423</v>
      </c>
      <c r="F27" s="196">
        <f t="shared" si="0"/>
        <v>197525.40000000002</v>
      </c>
      <c r="G27" s="196">
        <v>3934.752</v>
      </c>
      <c r="H27" s="196">
        <v>62520</v>
      </c>
      <c r="I27" s="196">
        <f t="shared" si="1"/>
        <v>131070.64800000003</v>
      </c>
      <c r="J27" s="137">
        <f t="shared" si="2"/>
        <v>0.54209810409290948</v>
      </c>
      <c r="K27" s="9"/>
    </row>
    <row r="28" spans="1:11" ht="12" customHeight="1" x14ac:dyDescent="0.25">
      <c r="A28" s="147">
        <v>1988</v>
      </c>
      <c r="B28" s="136">
        <v>243.98099999999999</v>
      </c>
      <c r="C28" s="196">
        <v>135029.97694081475</v>
      </c>
      <c r="D28" s="196">
        <v>2717.5</v>
      </c>
      <c r="E28" s="196">
        <v>62520</v>
      </c>
      <c r="F28" s="196">
        <f t="shared" si="0"/>
        <v>200267.47694081475</v>
      </c>
      <c r="G28" s="196">
        <v>5884.6664104534975</v>
      </c>
      <c r="H28" s="196">
        <v>41744.099923136047</v>
      </c>
      <c r="I28" s="196">
        <f t="shared" si="1"/>
        <v>152638.71060722519</v>
      </c>
      <c r="J28" s="137">
        <f t="shared" si="2"/>
        <v>0.62561720218879824</v>
      </c>
      <c r="K28" s="9"/>
    </row>
    <row r="29" spans="1:11" ht="12" customHeight="1" x14ac:dyDescent="0.25">
      <c r="A29" s="147">
        <v>1989</v>
      </c>
      <c r="B29" s="136">
        <v>246.22399999999999</v>
      </c>
      <c r="C29" s="196">
        <v>101989.28571428571</v>
      </c>
      <c r="D29" s="196">
        <v>15855.074999999999</v>
      </c>
      <c r="E29" s="196">
        <v>41744.099923136047</v>
      </c>
      <c r="F29" s="196">
        <f t="shared" si="0"/>
        <v>159588.46063742175</v>
      </c>
      <c r="G29" s="196">
        <v>11215.499428571429</v>
      </c>
      <c r="H29" s="196">
        <v>35004.392857142855</v>
      </c>
      <c r="I29" s="196">
        <f t="shared" si="1"/>
        <v>113368.56835170748</v>
      </c>
      <c r="J29" s="137">
        <f t="shared" si="2"/>
        <v>0.46042858678157894</v>
      </c>
      <c r="K29" s="9"/>
    </row>
    <row r="30" spans="1:11" ht="12" customHeight="1" x14ac:dyDescent="0.25">
      <c r="A30" s="147">
        <v>1990</v>
      </c>
      <c r="B30" s="136">
        <v>248.65899999999999</v>
      </c>
      <c r="C30" s="196">
        <v>97530.303030303039</v>
      </c>
      <c r="D30" s="196">
        <v>26235.394999999997</v>
      </c>
      <c r="E30" s="196">
        <v>35004.392857142855</v>
      </c>
      <c r="F30" s="196">
        <f t="shared" si="0"/>
        <v>158770.0908874459</v>
      </c>
      <c r="G30" s="196">
        <v>17740.120969696971</v>
      </c>
      <c r="H30" s="196">
        <v>22896.381818181817</v>
      </c>
      <c r="I30" s="196">
        <f t="shared" si="1"/>
        <v>118133.5880995671</v>
      </c>
      <c r="J30" s="137">
        <f t="shared" si="2"/>
        <v>0.47508269597950248</v>
      </c>
      <c r="K30" s="9"/>
    </row>
    <row r="31" spans="1:11" ht="12" customHeight="1" x14ac:dyDescent="0.25">
      <c r="A31" s="148">
        <v>1991</v>
      </c>
      <c r="B31" s="149">
        <v>251.88900000000001</v>
      </c>
      <c r="C31" s="199">
        <v>118933.08550185873</v>
      </c>
      <c r="D31" s="199">
        <v>20480.04</v>
      </c>
      <c r="E31" s="199">
        <v>22896.381818181817</v>
      </c>
      <c r="F31" s="199">
        <f t="shared" si="0"/>
        <v>162309.50732004055</v>
      </c>
      <c r="G31" s="199">
        <v>17081.696877323422</v>
      </c>
      <c r="H31" s="199">
        <v>32542.498141263939</v>
      </c>
      <c r="I31" s="199">
        <f t="shared" si="1"/>
        <v>112685.31230145319</v>
      </c>
      <c r="J31" s="146">
        <f t="shared" si="2"/>
        <v>0.44736098956863213</v>
      </c>
      <c r="K31" s="9"/>
    </row>
    <row r="32" spans="1:11" ht="12" customHeight="1" x14ac:dyDescent="0.25">
      <c r="A32" s="148">
        <v>1992</v>
      </c>
      <c r="B32" s="149">
        <v>255.214</v>
      </c>
      <c r="C32" s="199">
        <v>74146.666666666672</v>
      </c>
      <c r="D32" s="199">
        <v>31098.915000000001</v>
      </c>
      <c r="E32" s="199">
        <v>32542.498141263939</v>
      </c>
      <c r="F32" s="199">
        <f t="shared" si="0"/>
        <v>137788.0798079306</v>
      </c>
      <c r="G32" s="199">
        <v>15044.920933333333</v>
      </c>
      <c r="H32" s="199">
        <v>21444.506666666668</v>
      </c>
      <c r="I32" s="199">
        <f t="shared" si="1"/>
        <v>101298.6522079306</v>
      </c>
      <c r="J32" s="146">
        <f t="shared" si="2"/>
        <v>0.3969165179336972</v>
      </c>
      <c r="K32" s="9"/>
    </row>
    <row r="33" spans="1:11" ht="12" customHeight="1" x14ac:dyDescent="0.25">
      <c r="A33" s="148">
        <v>1993</v>
      </c>
      <c r="B33" s="149">
        <v>258.67899999999997</v>
      </c>
      <c r="C33" s="199">
        <v>156895.5223880597</v>
      </c>
      <c r="D33" s="199">
        <v>21728.1</v>
      </c>
      <c r="E33" s="199">
        <v>21444.506666666668</v>
      </c>
      <c r="F33" s="199">
        <f t="shared" si="0"/>
        <v>200068.12905472639</v>
      </c>
      <c r="G33" s="199">
        <v>17213.28719402985</v>
      </c>
      <c r="H33" s="199">
        <v>46261.256716417905</v>
      </c>
      <c r="I33" s="199">
        <f t="shared" si="1"/>
        <v>136593.58514427865</v>
      </c>
      <c r="J33" s="146">
        <f t="shared" si="2"/>
        <v>0.5280428065064372</v>
      </c>
      <c r="K33" s="9"/>
    </row>
    <row r="34" spans="1:11" ht="12" customHeight="1" x14ac:dyDescent="0.25">
      <c r="A34" s="148">
        <v>1994</v>
      </c>
      <c r="B34" s="149">
        <v>261.91899999999998</v>
      </c>
      <c r="C34" s="199">
        <v>86233.333333333343</v>
      </c>
      <c r="D34" s="201">
        <v>34221</v>
      </c>
      <c r="E34" s="199">
        <v>46261.256716417905</v>
      </c>
      <c r="F34" s="199">
        <f t="shared" si="0"/>
        <v>166715.59004975125</v>
      </c>
      <c r="G34" s="199">
        <v>13738.669333333335</v>
      </c>
      <c r="H34" s="201">
        <v>54170.666666666672</v>
      </c>
      <c r="I34" s="199">
        <f t="shared" si="1"/>
        <v>98806.254049751238</v>
      </c>
      <c r="J34" s="146">
        <f t="shared" si="2"/>
        <v>0.37723973461165949</v>
      </c>
      <c r="K34" s="9"/>
    </row>
    <row r="35" spans="1:11" ht="12" customHeight="1" x14ac:dyDescent="0.25">
      <c r="A35" s="148">
        <v>1995</v>
      </c>
      <c r="B35" s="149">
        <v>265.04399999999998</v>
      </c>
      <c r="C35" s="199">
        <v>122191.35802469135</v>
      </c>
      <c r="D35" s="199">
        <v>32604.364999999998</v>
      </c>
      <c r="E35" s="199">
        <v>54170.666666666672</v>
      </c>
      <c r="F35" s="199">
        <f t="shared" si="0"/>
        <v>208966.38969135802</v>
      </c>
      <c r="G35" s="199">
        <v>18311.219135802468</v>
      </c>
      <c r="H35" s="199">
        <v>54727.765432098764</v>
      </c>
      <c r="I35" s="199">
        <f t="shared" si="1"/>
        <v>135927.40512345679</v>
      </c>
      <c r="J35" s="146">
        <f t="shared" si="2"/>
        <v>0.51284845204364859</v>
      </c>
      <c r="K35" s="9"/>
    </row>
    <row r="36" spans="1:11" ht="12" customHeight="1" x14ac:dyDescent="0.25">
      <c r="A36" s="147">
        <v>1996</v>
      </c>
      <c r="B36" s="136">
        <v>268.15100000000001</v>
      </c>
      <c r="C36" s="196">
        <v>93893.557422969185</v>
      </c>
      <c r="D36" s="196">
        <v>27064.065000000002</v>
      </c>
      <c r="E36" s="196">
        <v>54727.765432098764</v>
      </c>
      <c r="F36" s="196">
        <f t="shared" si="0"/>
        <v>175685.38785506797</v>
      </c>
      <c r="G36" s="196">
        <v>19837.604397759103</v>
      </c>
      <c r="H36" s="196">
        <v>24923.624649859943</v>
      </c>
      <c r="I36" s="196">
        <f t="shared" si="1"/>
        <v>130924.15880744893</v>
      </c>
      <c r="J36" s="137">
        <f t="shared" si="2"/>
        <v>0.48824788573396677</v>
      </c>
      <c r="K36" s="9"/>
    </row>
    <row r="37" spans="1:11" ht="12" customHeight="1" x14ac:dyDescent="0.25">
      <c r="A37" s="147">
        <v>1997</v>
      </c>
      <c r="B37" s="136">
        <v>271.36</v>
      </c>
      <c r="C37" s="196">
        <v>148140.70351758794</v>
      </c>
      <c r="D37" s="196">
        <v>35620.805</v>
      </c>
      <c r="E37" s="196">
        <v>24923.624649859943</v>
      </c>
      <c r="F37" s="196">
        <f t="shared" ref="F37:F60" si="3">SUM(C37,D37,E37)</f>
        <v>208685.13316744787</v>
      </c>
      <c r="G37" s="196">
        <v>22010.52552763819</v>
      </c>
      <c r="H37" s="196">
        <v>63121.105527638196</v>
      </c>
      <c r="I37" s="196">
        <f t="shared" ref="I37:I60" si="4">F37-SUM(G37,H37)</f>
        <v>123553.50211217148</v>
      </c>
      <c r="J37" s="137">
        <f t="shared" ref="J37:J60" si="5">I37/B37/1000</f>
        <v>0.45531213926949982</v>
      </c>
      <c r="K37" s="9"/>
    </row>
    <row r="38" spans="1:11" ht="12" customHeight="1" x14ac:dyDescent="0.25">
      <c r="A38" s="147">
        <v>1998</v>
      </c>
      <c r="B38" s="136">
        <v>274.62599999999998</v>
      </c>
      <c r="C38" s="196">
        <v>65500.784929356356</v>
      </c>
      <c r="D38" s="196">
        <v>40383.410000000003</v>
      </c>
      <c r="E38" s="196">
        <v>63121.105527638196</v>
      </c>
      <c r="F38" s="196">
        <f t="shared" si="3"/>
        <v>169005.30045699456</v>
      </c>
      <c r="G38" s="196">
        <v>17604.636138147565</v>
      </c>
      <c r="H38" s="196">
        <v>20542.662480376766</v>
      </c>
      <c r="I38" s="196">
        <f t="shared" si="4"/>
        <v>130858.00183847023</v>
      </c>
      <c r="J38" s="137">
        <f t="shared" si="5"/>
        <v>0.47649531303835119</v>
      </c>
      <c r="K38" s="9"/>
    </row>
    <row r="39" spans="1:11" ht="12" customHeight="1" x14ac:dyDescent="0.25">
      <c r="A39" s="147">
        <v>1999</v>
      </c>
      <c r="B39" s="136">
        <v>277.79000000000002</v>
      </c>
      <c r="C39" s="196">
        <v>160396.17067833696</v>
      </c>
      <c r="D39" s="196">
        <v>28963.309999999998</v>
      </c>
      <c r="E39" s="196">
        <v>20542.662480376766</v>
      </c>
      <c r="F39" s="196">
        <f t="shared" si="3"/>
        <v>209902.14315871373</v>
      </c>
      <c r="G39" s="196">
        <v>20335.350886214444</v>
      </c>
      <c r="H39" s="196">
        <v>76152.140043763677</v>
      </c>
      <c r="I39" s="196">
        <f t="shared" si="4"/>
        <v>113414.65222873562</v>
      </c>
      <c r="J39" s="137">
        <f t="shared" si="5"/>
        <v>0.40827478393295513</v>
      </c>
      <c r="K39" s="9"/>
    </row>
    <row r="40" spans="1:11" ht="12" customHeight="1" x14ac:dyDescent="0.25">
      <c r="A40" s="147">
        <v>2000</v>
      </c>
      <c r="B40" s="136">
        <v>280.976</v>
      </c>
      <c r="C40" s="196">
        <v>92646.542553191495</v>
      </c>
      <c r="D40" s="196">
        <v>32989.544999999998</v>
      </c>
      <c r="E40" s="196">
        <v>76152.140043763677</v>
      </c>
      <c r="F40" s="196">
        <f t="shared" si="3"/>
        <v>201788.22759695517</v>
      </c>
      <c r="G40" s="196">
        <v>20045.170531914893</v>
      </c>
      <c r="H40" s="196">
        <v>49003.154255319147</v>
      </c>
      <c r="I40" s="196">
        <f t="shared" si="4"/>
        <v>132739.90280972113</v>
      </c>
      <c r="J40" s="137">
        <f t="shared" si="5"/>
        <v>0.47242434517439613</v>
      </c>
      <c r="K40" s="9"/>
    </row>
    <row r="41" spans="1:11" ht="12" customHeight="1" x14ac:dyDescent="0.25">
      <c r="A41" s="148">
        <v>2001</v>
      </c>
      <c r="B41" s="149">
        <v>283.92040200000002</v>
      </c>
      <c r="C41" s="199">
        <v>145579.8024848678</v>
      </c>
      <c r="D41" s="199">
        <v>35456.053270000004</v>
      </c>
      <c r="E41" s="199">
        <v>49003.154255319147</v>
      </c>
      <c r="F41" s="199">
        <f t="shared" si="3"/>
        <v>230039.01001018696</v>
      </c>
      <c r="G41" s="199">
        <v>24971.873265371138</v>
      </c>
      <c r="H41" s="199">
        <v>76187.791971965591</v>
      </c>
      <c r="I41" s="199">
        <f t="shared" si="4"/>
        <v>128879.34477285024</v>
      </c>
      <c r="J41" s="146">
        <f t="shared" si="5"/>
        <v>0.45392773419942611</v>
      </c>
      <c r="K41" s="9"/>
    </row>
    <row r="42" spans="1:11" ht="12" customHeight="1" x14ac:dyDescent="0.25">
      <c r="A42" s="148">
        <v>2002</v>
      </c>
      <c r="B42" s="149">
        <v>286.78755999999998</v>
      </c>
      <c r="C42" s="199">
        <v>78444.375388440021</v>
      </c>
      <c r="D42" s="199">
        <v>41672.324999999997</v>
      </c>
      <c r="E42" s="199">
        <v>76187.791971965591</v>
      </c>
      <c r="F42" s="199">
        <f t="shared" si="3"/>
        <v>196304.49236040562</v>
      </c>
      <c r="G42" s="199">
        <v>30522.653070229957</v>
      </c>
      <c r="H42" s="199">
        <v>28704.008079552517</v>
      </c>
      <c r="I42" s="199">
        <f t="shared" si="4"/>
        <v>137077.83121062315</v>
      </c>
      <c r="J42" s="146">
        <f t="shared" si="5"/>
        <v>0.47797690810097604</v>
      </c>
      <c r="K42" s="9"/>
    </row>
    <row r="43" spans="1:11" ht="12" customHeight="1" x14ac:dyDescent="0.25">
      <c r="A43" s="148">
        <v>2003</v>
      </c>
      <c r="B43" s="149">
        <v>289.51758100000001</v>
      </c>
      <c r="C43" s="199">
        <v>116968.29268292683</v>
      </c>
      <c r="D43" s="199">
        <v>62719.360000000001</v>
      </c>
      <c r="E43" s="199">
        <v>28704.008079552517</v>
      </c>
      <c r="F43" s="199">
        <f t="shared" si="3"/>
        <v>208391.66076247935</v>
      </c>
      <c r="G43" s="199">
        <v>34168.871463414631</v>
      </c>
      <c r="H43" s="199">
        <v>41176.951219512193</v>
      </c>
      <c r="I43" s="199">
        <f t="shared" si="4"/>
        <v>133045.83807955252</v>
      </c>
      <c r="J43" s="146">
        <f t="shared" si="5"/>
        <v>0.45954320846426422</v>
      </c>
      <c r="K43" s="9"/>
    </row>
    <row r="44" spans="1:11" ht="12" customHeight="1" x14ac:dyDescent="0.25">
      <c r="A44" s="148">
        <v>2004</v>
      </c>
      <c r="B44" s="149">
        <v>292.19189</v>
      </c>
      <c r="C44" s="199">
        <v>82551.939924906139</v>
      </c>
      <c r="D44" s="199">
        <v>81150.065178543999</v>
      </c>
      <c r="E44" s="199">
        <v>41176.951219512193</v>
      </c>
      <c r="F44" s="199">
        <f t="shared" si="3"/>
        <v>204878.95632296236</v>
      </c>
      <c r="G44" s="199">
        <v>30565.041989987483</v>
      </c>
      <c r="H44" s="199">
        <v>29190.287859824781</v>
      </c>
      <c r="I44" s="199">
        <f t="shared" si="4"/>
        <v>145123.6264731501</v>
      </c>
      <c r="J44" s="146">
        <f t="shared" si="5"/>
        <v>0.49667232883551321</v>
      </c>
      <c r="K44" s="9"/>
    </row>
    <row r="45" spans="1:11" ht="12" customHeight="1" x14ac:dyDescent="0.25">
      <c r="A45" s="148">
        <v>2005</v>
      </c>
      <c r="B45" s="149">
        <v>294.914085</v>
      </c>
      <c r="C45" s="199">
        <v>125251.39664804468</v>
      </c>
      <c r="D45" s="199">
        <v>75403.103378029511</v>
      </c>
      <c r="E45" s="199">
        <v>29190.287859824781</v>
      </c>
      <c r="F45" s="199">
        <f t="shared" si="3"/>
        <v>229844.78788589896</v>
      </c>
      <c r="G45" s="199">
        <v>38181.470099543978</v>
      </c>
      <c r="H45" s="199">
        <v>59588.312849162008</v>
      </c>
      <c r="I45" s="199">
        <f t="shared" si="4"/>
        <v>132075.00493719298</v>
      </c>
      <c r="J45" s="146">
        <f t="shared" si="5"/>
        <v>0.44784230952276483</v>
      </c>
      <c r="K45" s="9"/>
    </row>
    <row r="46" spans="1:11" ht="12" customHeight="1" x14ac:dyDescent="0.25">
      <c r="A46" s="147">
        <v>2006</v>
      </c>
      <c r="B46" s="136">
        <v>297.64655699999997</v>
      </c>
      <c r="C46" s="196">
        <v>91393.900481540928</v>
      </c>
      <c r="D46" s="196">
        <v>56997.915000000001</v>
      </c>
      <c r="E46" s="196">
        <v>59588.312849162008</v>
      </c>
      <c r="F46" s="196">
        <f t="shared" si="3"/>
        <v>207980.12833070292</v>
      </c>
      <c r="G46" s="196">
        <v>44104.738562434744</v>
      </c>
      <c r="H46" s="196">
        <v>30572.772070626004</v>
      </c>
      <c r="I46" s="196">
        <f t="shared" si="4"/>
        <v>133302.61769764218</v>
      </c>
      <c r="J46" s="137">
        <f t="shared" si="5"/>
        <v>0.44785539950876097</v>
      </c>
      <c r="K46" s="9"/>
    </row>
    <row r="47" spans="1:11" ht="12" customHeight="1" x14ac:dyDescent="0.25">
      <c r="A47" s="147">
        <v>2007</v>
      </c>
      <c r="B47" s="136">
        <v>300.57448099999999</v>
      </c>
      <c r="C47" s="196">
        <v>180255.1572327044</v>
      </c>
      <c r="D47" s="196">
        <v>79852.854999999996</v>
      </c>
      <c r="E47" s="196">
        <v>30572.772070626004</v>
      </c>
      <c r="F47" s="196">
        <f t="shared" si="3"/>
        <v>290680.78430333041</v>
      </c>
      <c r="G47" s="196">
        <v>71319.441696729555</v>
      </c>
      <c r="H47" s="196">
        <v>85437.704402515723</v>
      </c>
      <c r="I47" s="196">
        <f t="shared" si="4"/>
        <v>133923.63820408512</v>
      </c>
      <c r="J47" s="137">
        <f t="shared" si="5"/>
        <v>0.44555891025254779</v>
      </c>
      <c r="K47" s="9"/>
    </row>
    <row r="48" spans="1:11" ht="12" customHeight="1" x14ac:dyDescent="0.25">
      <c r="A48" s="147">
        <v>2008</v>
      </c>
      <c r="B48" s="136">
        <v>303.50646899999998</v>
      </c>
      <c r="C48" s="196">
        <v>98210.504521927083</v>
      </c>
      <c r="D48" s="196">
        <v>61854.784999999996</v>
      </c>
      <c r="E48" s="196">
        <v>85437.704402515723</v>
      </c>
      <c r="F48" s="196">
        <f t="shared" si="3"/>
        <v>245502.9939244428</v>
      </c>
      <c r="G48" s="196">
        <v>52651.84205979637</v>
      </c>
      <c r="H48" s="196">
        <v>42224.548357127962</v>
      </c>
      <c r="I48" s="196">
        <f t="shared" si="4"/>
        <v>150626.60350751848</v>
      </c>
      <c r="J48" s="137">
        <f t="shared" si="5"/>
        <v>0.49628795064502723</v>
      </c>
      <c r="K48" s="9"/>
    </row>
    <row r="49" spans="1:11" ht="12" customHeight="1" x14ac:dyDescent="0.25">
      <c r="A49" s="147">
        <v>2009</v>
      </c>
      <c r="B49" s="136">
        <v>306.207719</v>
      </c>
      <c r="C49" s="196">
        <v>131982.46520827565</v>
      </c>
      <c r="D49" s="196">
        <v>83177.736960000009</v>
      </c>
      <c r="E49" s="196">
        <v>42224.548357127962</v>
      </c>
      <c r="F49" s="196">
        <f t="shared" si="3"/>
        <v>257384.75052540362</v>
      </c>
      <c r="G49" s="196">
        <v>70501.876606714504</v>
      </c>
      <c r="H49" s="196">
        <v>39959.984271529727</v>
      </c>
      <c r="I49" s="196">
        <f t="shared" si="4"/>
        <v>146922.88964715938</v>
      </c>
      <c r="J49" s="137">
        <f t="shared" si="5"/>
        <v>0.4798144544721924</v>
      </c>
      <c r="K49" s="9"/>
    </row>
    <row r="50" spans="1:11" ht="12" customHeight="1" x14ac:dyDescent="0.25">
      <c r="A50" s="147">
        <v>2010</v>
      </c>
      <c r="B50" s="136">
        <v>308.83326399999999</v>
      </c>
      <c r="C50" s="196">
        <v>140407.47792559452</v>
      </c>
      <c r="D50" s="196">
        <v>88456.831145000004</v>
      </c>
      <c r="E50" s="196">
        <v>39959.984271529727</v>
      </c>
      <c r="F50" s="196">
        <f t="shared" si="3"/>
        <v>268824.29334212426</v>
      </c>
      <c r="G50" s="196">
        <v>61478.786911925767</v>
      </c>
      <c r="H50" s="196">
        <v>42817.206881327991</v>
      </c>
      <c r="I50" s="196">
        <f t="shared" si="4"/>
        <v>164528.29954887051</v>
      </c>
      <c r="J50" s="137">
        <f t="shared" si="5"/>
        <v>0.53274151047689766</v>
      </c>
      <c r="K50" s="9"/>
    </row>
    <row r="51" spans="1:11" ht="12" customHeight="1" x14ac:dyDescent="0.25">
      <c r="A51" s="150">
        <v>2011</v>
      </c>
      <c r="B51" s="149">
        <v>310.94696199999998</v>
      </c>
      <c r="C51" s="205">
        <v>124600.92264403548</v>
      </c>
      <c r="D51" s="205">
        <v>74610.029154999997</v>
      </c>
      <c r="E51" s="205">
        <v>42817.206881327991</v>
      </c>
      <c r="F51" s="205">
        <f t="shared" si="3"/>
        <v>242028.15868036347</v>
      </c>
      <c r="G51" s="205">
        <v>74112.938798693183</v>
      </c>
      <c r="H51" s="205">
        <v>53921.902698041711</v>
      </c>
      <c r="I51" s="205">
        <f t="shared" si="4"/>
        <v>113993.31718362858</v>
      </c>
      <c r="J51" s="151">
        <f t="shared" si="5"/>
        <v>0.36660051749799244</v>
      </c>
      <c r="K51" s="9"/>
    </row>
    <row r="52" spans="1:11" ht="12" customHeight="1" x14ac:dyDescent="0.25">
      <c r="A52" s="150">
        <v>2012</v>
      </c>
      <c r="B52" s="149">
        <v>313.14999699999998</v>
      </c>
      <c r="C52" s="205">
        <v>140775.27216716891</v>
      </c>
      <c r="D52" s="205">
        <v>79346.701414999989</v>
      </c>
      <c r="E52" s="205">
        <v>53921.902698041711</v>
      </c>
      <c r="F52" s="205">
        <f t="shared" si="3"/>
        <v>274043.87628021062</v>
      </c>
      <c r="G52" s="205">
        <v>91273.800219662662</v>
      </c>
      <c r="H52" s="205">
        <v>48105.745232961381</v>
      </c>
      <c r="I52" s="205">
        <f t="shared" si="4"/>
        <v>134664.33082758659</v>
      </c>
      <c r="J52" s="151">
        <f t="shared" si="5"/>
        <v>0.43003139746984126</v>
      </c>
      <c r="K52" s="9"/>
    </row>
    <row r="53" spans="1:11" ht="12" customHeight="1" x14ac:dyDescent="0.25">
      <c r="A53" s="150">
        <v>2013</v>
      </c>
      <c r="B53" s="149">
        <v>315.33597600000002</v>
      </c>
      <c r="C53" s="205">
        <v>130767.91342809095</v>
      </c>
      <c r="D53" s="205">
        <v>92493.319864999998</v>
      </c>
      <c r="E53" s="205">
        <v>48105.745232961381</v>
      </c>
      <c r="F53" s="205">
        <f t="shared" si="3"/>
        <v>271366.97852605232</v>
      </c>
      <c r="G53" s="205">
        <v>81407.891771194685</v>
      </c>
      <c r="H53" s="205">
        <v>78132.927480476399</v>
      </c>
      <c r="I53" s="205">
        <f t="shared" si="4"/>
        <v>111826.15927438124</v>
      </c>
      <c r="J53" s="151">
        <f t="shared" si="5"/>
        <v>0.35462544011908498</v>
      </c>
      <c r="K53" s="9"/>
    </row>
    <row r="54" spans="1:11" ht="12" customHeight="1" x14ac:dyDescent="0.25">
      <c r="A54" s="150">
        <v>2014</v>
      </c>
      <c r="B54" s="149">
        <v>317.519206</v>
      </c>
      <c r="C54" s="205">
        <v>128112.44184994548</v>
      </c>
      <c r="D54" s="205">
        <v>103964.49504000001</v>
      </c>
      <c r="E54" s="205">
        <v>78132.927480476399</v>
      </c>
      <c r="F54" s="205">
        <f t="shared" si="3"/>
        <v>310209.86437042186</v>
      </c>
      <c r="G54" s="205">
        <v>99944.17298727551</v>
      </c>
      <c r="H54" s="205">
        <v>54322.680440154843</v>
      </c>
      <c r="I54" s="205">
        <f t="shared" si="4"/>
        <v>155943.0109429915</v>
      </c>
      <c r="J54" s="151">
        <f t="shared" si="5"/>
        <v>0.49112938051058086</v>
      </c>
      <c r="K54" s="9"/>
    </row>
    <row r="55" spans="1:11" ht="12" customHeight="1" x14ac:dyDescent="0.25">
      <c r="A55" s="150">
        <v>2015</v>
      </c>
      <c r="B55" s="149">
        <v>319.83219000000003</v>
      </c>
      <c r="C55" s="205">
        <v>104513.32659523337</v>
      </c>
      <c r="D55" s="205">
        <v>113711.69769</v>
      </c>
      <c r="E55" s="205">
        <v>54322.680440154843</v>
      </c>
      <c r="F55" s="205">
        <f t="shared" si="3"/>
        <v>272547.7047253882</v>
      </c>
      <c r="G55" s="205">
        <v>79730.592555307172</v>
      </c>
      <c r="H55" s="205">
        <v>55633.425574623281</v>
      </c>
      <c r="I55" s="205">
        <f t="shared" si="4"/>
        <v>137183.68659545775</v>
      </c>
      <c r="J55" s="151">
        <f t="shared" si="5"/>
        <v>0.42892395101149056</v>
      </c>
      <c r="K55" s="9"/>
    </row>
    <row r="56" spans="1:11" ht="12" customHeight="1" x14ac:dyDescent="0.25">
      <c r="A56" s="218">
        <v>2016</v>
      </c>
      <c r="B56" s="136">
        <v>322.11409400000002</v>
      </c>
      <c r="C56" s="228">
        <v>127934.65567003595</v>
      </c>
      <c r="D56" s="228">
        <v>132637.29398999998</v>
      </c>
      <c r="E56" s="228">
        <v>55633.425574623281</v>
      </c>
      <c r="F56" s="228">
        <f t="shared" si="3"/>
        <v>316205.37523465918</v>
      </c>
      <c r="G56" s="228">
        <v>103654.590626395</v>
      </c>
      <c r="H56" s="228">
        <v>69488.797366996267</v>
      </c>
      <c r="I56" s="228">
        <f t="shared" si="4"/>
        <v>143061.98724126793</v>
      </c>
      <c r="J56" s="219">
        <f t="shared" si="5"/>
        <v>0.44413451601800419</v>
      </c>
      <c r="K56" s="9"/>
    </row>
    <row r="57" spans="1:11" ht="12" customHeight="1" x14ac:dyDescent="0.25">
      <c r="A57" s="152">
        <v>2017</v>
      </c>
      <c r="B57" s="136">
        <v>324.29674599999998</v>
      </c>
      <c r="C57" s="227">
        <v>141145.81912356729</v>
      </c>
      <c r="D57" s="227">
        <v>137099.83692500001</v>
      </c>
      <c r="E57" s="227">
        <v>69488.797366996267</v>
      </c>
      <c r="F57" s="227">
        <f t="shared" si="3"/>
        <v>347734.45341556356</v>
      </c>
      <c r="G57" s="227">
        <v>113471.93402858611</v>
      </c>
      <c r="H57" s="227">
        <v>80080.850721447074</v>
      </c>
      <c r="I57" s="227">
        <f t="shared" si="4"/>
        <v>154181.66866553039</v>
      </c>
      <c r="J57" s="220">
        <f t="shared" si="5"/>
        <v>0.47543390603595637</v>
      </c>
      <c r="K57" s="9"/>
    </row>
    <row r="58" spans="1:11" ht="12" customHeight="1" x14ac:dyDescent="0.25">
      <c r="A58" s="153">
        <v>2018</v>
      </c>
      <c r="B58" s="225">
        <v>326.16326299999997</v>
      </c>
      <c r="C58" s="283">
        <v>103599.70070893689</v>
      </c>
      <c r="D58" s="228">
        <v>166009.10689999998</v>
      </c>
      <c r="E58" s="283">
        <v>80080.850721447074</v>
      </c>
      <c r="F58" s="255">
        <f t="shared" si="3"/>
        <v>349689.65833038394</v>
      </c>
      <c r="G58" s="228">
        <v>93892.108333437296</v>
      </c>
      <c r="H58" s="283">
        <v>87953.074698689656</v>
      </c>
      <c r="I58" s="255">
        <f t="shared" si="4"/>
        <v>167844.47529825699</v>
      </c>
      <c r="J58" s="221">
        <f t="shared" si="5"/>
        <v>0.51460263720214561</v>
      </c>
      <c r="K58" s="9"/>
    </row>
    <row r="59" spans="1:11" ht="12" customHeight="1" x14ac:dyDescent="0.25">
      <c r="A59" s="152">
        <v>2019</v>
      </c>
      <c r="B59" s="136">
        <v>327.77654100000001</v>
      </c>
      <c r="C59" s="284">
        <v>134700.77592672559</v>
      </c>
      <c r="D59" s="227">
        <v>153759.22275000002</v>
      </c>
      <c r="E59" s="284">
        <v>87953.074698689656</v>
      </c>
      <c r="F59" s="227">
        <f t="shared" si="3"/>
        <v>376413.07337541529</v>
      </c>
      <c r="G59" s="284">
        <v>96669.02797954272</v>
      </c>
      <c r="H59" s="227">
        <v>103044.87005159208</v>
      </c>
      <c r="I59" s="227">
        <f t="shared" si="4"/>
        <v>176699.17534428049</v>
      </c>
      <c r="J59" s="220">
        <f t="shared" si="5"/>
        <v>0.53908426394761566</v>
      </c>
      <c r="K59" s="9"/>
    </row>
    <row r="60" spans="1:11" ht="12" customHeight="1" thickBot="1" x14ac:dyDescent="0.3">
      <c r="A60" s="140">
        <v>2020</v>
      </c>
      <c r="B60" s="226">
        <v>329.37155899999999</v>
      </c>
      <c r="C60" s="289">
        <v>152025</v>
      </c>
      <c r="D60" s="274">
        <v>137721.80385000003</v>
      </c>
      <c r="E60" s="285">
        <v>103044.87005159208</v>
      </c>
      <c r="F60" s="274">
        <f t="shared" si="3"/>
        <v>392791.67390159209</v>
      </c>
      <c r="G60" s="285">
        <v>112635.3836</v>
      </c>
      <c r="H60" s="274">
        <v>86689.5</v>
      </c>
      <c r="I60" s="274">
        <f t="shared" si="4"/>
        <v>193466.79030159209</v>
      </c>
      <c r="J60" s="279">
        <f t="shared" si="5"/>
        <v>0.58738159083611741</v>
      </c>
      <c r="K60" s="9"/>
    </row>
    <row r="61" spans="1:11" ht="15" customHeight="1" thickTop="1" x14ac:dyDescent="0.25">
      <c r="A61" s="6" t="s">
        <v>105</v>
      </c>
      <c r="B61" s="6"/>
      <c r="C61" s="6"/>
      <c r="D61" s="6"/>
      <c r="E61" s="6"/>
      <c r="F61" s="6"/>
      <c r="G61" s="6"/>
      <c r="H61" s="6"/>
      <c r="I61" s="6"/>
      <c r="J61" s="6"/>
    </row>
    <row r="62" spans="1:11" ht="15" customHeight="1" x14ac:dyDescent="0.25">
      <c r="A62" s="6" t="s">
        <v>106</v>
      </c>
      <c r="B62" s="6"/>
      <c r="C62" s="6"/>
      <c r="D62" s="6"/>
      <c r="E62" s="6"/>
      <c r="F62" s="6"/>
      <c r="G62" s="6"/>
      <c r="H62" s="6"/>
      <c r="I62" s="6"/>
      <c r="J62" s="6"/>
    </row>
    <row r="63" spans="1:11" ht="15" customHeight="1" x14ac:dyDescent="0.25">
      <c r="A63" s="6" t="s">
        <v>57</v>
      </c>
      <c r="B63" s="6"/>
      <c r="C63" s="6"/>
      <c r="D63" s="6"/>
      <c r="E63" s="6"/>
      <c r="F63" s="6"/>
      <c r="G63" s="6"/>
      <c r="H63" s="6"/>
      <c r="I63" s="6"/>
      <c r="J63" s="6"/>
    </row>
    <row r="64" spans="1:11" ht="15" customHeight="1" x14ac:dyDescent="0.25">
      <c r="A64" s="6" t="s">
        <v>83</v>
      </c>
      <c r="B64" s="6"/>
      <c r="C64" s="6"/>
      <c r="D64" s="6"/>
      <c r="E64" s="6"/>
      <c r="F64" s="6"/>
      <c r="G64" s="6"/>
      <c r="H64" s="6"/>
      <c r="I64" s="6"/>
      <c r="J64" s="6"/>
    </row>
    <row r="65" spans="1:11" ht="15" customHeight="1" x14ac:dyDescent="0.25">
      <c r="A65" s="45" t="s">
        <v>68</v>
      </c>
      <c r="B65" s="6"/>
      <c r="C65" s="6"/>
      <c r="D65" s="6"/>
      <c r="E65" s="6"/>
      <c r="F65" s="6"/>
      <c r="G65" s="6"/>
      <c r="H65" s="6"/>
      <c r="I65" s="6"/>
      <c r="J65" s="6"/>
    </row>
    <row r="66" spans="1:11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1" ht="12" customHeight="1" x14ac:dyDescent="0.25">
      <c r="A67" s="6" t="s">
        <v>46</v>
      </c>
      <c r="B67" s="6"/>
      <c r="C67" s="6"/>
      <c r="D67" s="6"/>
      <c r="E67" s="6"/>
      <c r="F67" s="6"/>
      <c r="G67" s="6"/>
      <c r="H67" s="6"/>
      <c r="I67" s="6"/>
      <c r="J67" s="6"/>
    </row>
    <row r="68" spans="1:11" ht="12" customHeight="1" x14ac:dyDescent="0.25">
      <c r="A68" s="41"/>
      <c r="B68" s="41"/>
      <c r="H68" s="41"/>
      <c r="I68" s="41"/>
      <c r="J68" s="41"/>
      <c r="K68" s="46"/>
    </row>
    <row r="69" spans="1:11" ht="12" customHeight="1" x14ac:dyDescent="0.25">
      <c r="A69" s="41"/>
      <c r="B69" s="41"/>
      <c r="H69" s="41"/>
      <c r="I69" s="41"/>
      <c r="J69" s="41"/>
    </row>
    <row r="70" spans="1:11" ht="12" customHeight="1" x14ac:dyDescent="0.25">
      <c r="A70" s="41"/>
      <c r="B70" s="41"/>
      <c r="H70" s="41"/>
      <c r="I70" s="41"/>
      <c r="J70" s="41"/>
    </row>
    <row r="71" spans="1:11" ht="12" customHeight="1" x14ac:dyDescent="0.25">
      <c r="A71" s="41"/>
      <c r="B71" s="41"/>
      <c r="H71" s="41"/>
      <c r="I71" s="41"/>
      <c r="J71" s="41"/>
    </row>
    <row r="72" spans="1:11" ht="12" customHeight="1" x14ac:dyDescent="0.25">
      <c r="A72" s="41"/>
      <c r="B72" s="41"/>
      <c r="H72" s="41"/>
      <c r="I72" s="41"/>
      <c r="J72" s="41"/>
    </row>
    <row r="73" spans="1:11" ht="12" customHeight="1" x14ac:dyDescent="0.25">
      <c r="A73" s="41"/>
      <c r="B73" s="41"/>
      <c r="H73" s="41"/>
      <c r="I73" s="41"/>
      <c r="J73" s="41"/>
    </row>
    <row r="74" spans="1:11" ht="12" customHeight="1" x14ac:dyDescent="0.25">
      <c r="A74" s="41"/>
      <c r="B74" s="41"/>
      <c r="H74" s="41"/>
      <c r="I74" s="41"/>
      <c r="J74" s="41"/>
    </row>
    <row r="75" spans="1:11" ht="12" customHeight="1" x14ac:dyDescent="0.25">
      <c r="H75" s="41"/>
      <c r="I75" s="41"/>
    </row>
    <row r="76" spans="1:11" ht="12" customHeight="1" x14ac:dyDescent="0.25">
      <c r="H76" s="41"/>
      <c r="I76" s="41"/>
    </row>
    <row r="77" spans="1:11" ht="12" customHeight="1" x14ac:dyDescent="0.25">
      <c r="H77" s="41"/>
      <c r="I77" s="41"/>
    </row>
    <row r="78" spans="1:11" ht="12" customHeight="1" x14ac:dyDescent="0.25">
      <c r="H78" s="41"/>
      <c r="I78" s="41"/>
    </row>
    <row r="79" spans="1:11" ht="12" customHeight="1" x14ac:dyDescent="0.25">
      <c r="H79" s="41"/>
      <c r="I79" s="41"/>
    </row>
    <row r="80" spans="1:11" ht="12" customHeight="1" x14ac:dyDescent="0.25">
      <c r="I80" s="41"/>
    </row>
    <row r="81" spans="9:9" ht="12" customHeight="1" x14ac:dyDescent="0.25">
      <c r="I81" s="41"/>
    </row>
    <row r="82" spans="9:9" ht="12" customHeight="1" x14ac:dyDescent="0.25">
      <c r="I82" s="41"/>
    </row>
    <row r="83" spans="9:9" ht="12" customHeight="1" x14ac:dyDescent="0.25">
      <c r="I83" s="41"/>
    </row>
    <row r="84" spans="9:9" ht="12" customHeight="1" x14ac:dyDescent="0.25">
      <c r="I84" s="41"/>
    </row>
    <row r="85" spans="9:9" ht="12" customHeight="1" x14ac:dyDescent="0.25">
      <c r="I85" s="41"/>
    </row>
    <row r="86" spans="9:9" ht="12" customHeight="1" x14ac:dyDescent="0.25">
      <c r="I86" s="41"/>
    </row>
    <row r="87" spans="9:9" ht="12" customHeight="1" x14ac:dyDescent="0.25">
      <c r="I87" s="41"/>
    </row>
    <row r="88" spans="9:9" ht="12" customHeight="1" x14ac:dyDescent="0.25">
      <c r="I88" s="41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autoPageBreaks="0" fitToPage="1"/>
  </sheetPr>
  <dimension ref="A1:AU90"/>
  <sheetViews>
    <sheetView showZeros="0" showOutlineSymbols="0" zoomScaleNormal="100" workbookViewId="0">
      <pane ySplit="4" topLeftCell="A5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15" customWidth="1"/>
    <col min="2" max="2" width="22.6640625" style="15" customWidth="1"/>
    <col min="3" max="4" width="12.6640625" style="41" customWidth="1"/>
    <col min="5" max="5" width="15" style="41" customWidth="1"/>
    <col min="6" max="7" width="12.6640625" style="41" customWidth="1"/>
    <col min="8" max="9" width="12.6640625" style="40" customWidth="1"/>
    <col min="10" max="10" width="15.5546875" style="16" customWidth="1"/>
    <col min="11" max="16384" width="12.6640625" style="6"/>
  </cols>
  <sheetData>
    <row r="1" spans="1:47" s="4" customFormat="1" ht="18" customHeight="1" thickBot="1" x14ac:dyDescent="0.3">
      <c r="A1" s="63" t="s">
        <v>107</v>
      </c>
      <c r="B1" s="63"/>
      <c r="C1" s="63"/>
      <c r="D1" s="63"/>
      <c r="E1" s="63"/>
      <c r="F1" s="63"/>
      <c r="G1" s="63"/>
      <c r="H1" s="63"/>
      <c r="J1" s="112" t="s">
        <v>10</v>
      </c>
    </row>
    <row r="2" spans="1:47" ht="33" customHeight="1" thickTop="1" x14ac:dyDescent="0.25">
      <c r="A2" s="66" t="s">
        <v>49</v>
      </c>
      <c r="B2" s="117" t="s">
        <v>50</v>
      </c>
      <c r="C2" s="95" t="s">
        <v>1</v>
      </c>
      <c r="D2" s="96"/>
      <c r="E2" s="96"/>
      <c r="F2" s="96"/>
      <c r="G2" s="123" t="s">
        <v>32</v>
      </c>
      <c r="H2" s="124"/>
      <c r="I2" s="120" t="s">
        <v>62</v>
      </c>
      <c r="J2" s="121"/>
    </row>
    <row r="3" spans="1:47" ht="27" customHeight="1" x14ac:dyDescent="0.25">
      <c r="A3" s="108"/>
      <c r="B3" s="118"/>
      <c r="C3" s="89" t="s">
        <v>80</v>
      </c>
      <c r="D3" s="113" t="s">
        <v>2</v>
      </c>
      <c r="E3" s="88" t="s">
        <v>42</v>
      </c>
      <c r="F3" s="88" t="s">
        <v>81</v>
      </c>
      <c r="G3" s="114" t="s">
        <v>4</v>
      </c>
      <c r="H3" s="88" t="s">
        <v>43</v>
      </c>
      <c r="I3" s="88" t="s">
        <v>3</v>
      </c>
      <c r="J3" s="115" t="s">
        <v>29</v>
      </c>
    </row>
    <row r="4" spans="1:47" ht="15" customHeight="1" x14ac:dyDescent="0.25">
      <c r="A4" s="7"/>
      <c r="B4" s="50" t="s">
        <v>23</v>
      </c>
      <c r="C4" s="130" t="s">
        <v>126</v>
      </c>
      <c r="D4" s="128"/>
      <c r="E4" s="128"/>
      <c r="F4" s="128"/>
      <c r="G4" s="128"/>
      <c r="H4" s="128"/>
      <c r="I4" s="131"/>
      <c r="J4" s="61" t="s">
        <v>25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</row>
    <row r="5" spans="1:47" s="53" customFormat="1" ht="12" customHeight="1" x14ac:dyDescent="0.25">
      <c r="A5" s="148">
        <v>1965</v>
      </c>
      <c r="B5" s="149">
        <v>193.22300000000001</v>
      </c>
      <c r="C5" s="199" t="s">
        <v>7</v>
      </c>
      <c r="D5" s="199" t="s">
        <v>7</v>
      </c>
      <c r="E5" s="199" t="s">
        <v>7</v>
      </c>
      <c r="F5" s="199" t="s">
        <v>7</v>
      </c>
      <c r="G5" s="199" t="s">
        <v>7</v>
      </c>
      <c r="H5" s="199" t="s">
        <v>7</v>
      </c>
      <c r="I5" s="199" t="s">
        <v>7</v>
      </c>
      <c r="J5" s="146" t="s">
        <v>7</v>
      </c>
      <c r="K5" s="58"/>
    </row>
    <row r="6" spans="1:47" ht="12" customHeight="1" x14ac:dyDescent="0.25">
      <c r="A6" s="147">
        <v>1966</v>
      </c>
      <c r="B6" s="136">
        <v>195.53899999999999</v>
      </c>
      <c r="C6" s="196" t="s">
        <v>7</v>
      </c>
      <c r="D6" s="196" t="s">
        <v>7</v>
      </c>
      <c r="E6" s="196" t="s">
        <v>7</v>
      </c>
      <c r="F6" s="196" t="s">
        <v>7</v>
      </c>
      <c r="G6" s="196" t="s">
        <v>7</v>
      </c>
      <c r="H6" s="196" t="s">
        <v>7</v>
      </c>
      <c r="I6" s="196" t="s">
        <v>7</v>
      </c>
      <c r="J6" s="137" t="s">
        <v>7</v>
      </c>
      <c r="K6" s="9"/>
    </row>
    <row r="7" spans="1:47" ht="12" customHeight="1" x14ac:dyDescent="0.25">
      <c r="A7" s="147">
        <v>1967</v>
      </c>
      <c r="B7" s="136">
        <v>197.73599999999999</v>
      </c>
      <c r="C7" s="196" t="s">
        <v>7</v>
      </c>
      <c r="D7" s="196" t="s">
        <v>7</v>
      </c>
      <c r="E7" s="196" t="s">
        <v>7</v>
      </c>
      <c r="F7" s="196" t="s">
        <v>7</v>
      </c>
      <c r="G7" s="196" t="s">
        <v>7</v>
      </c>
      <c r="H7" s="196" t="s">
        <v>7</v>
      </c>
      <c r="I7" s="196" t="s">
        <v>7</v>
      </c>
      <c r="J7" s="137" t="s">
        <v>7</v>
      </c>
      <c r="K7" s="9"/>
    </row>
    <row r="8" spans="1:47" ht="12" customHeight="1" x14ac:dyDescent="0.25">
      <c r="A8" s="147">
        <v>1968</v>
      </c>
      <c r="B8" s="136">
        <v>199.80799999999999</v>
      </c>
      <c r="C8" s="196" t="s">
        <v>7</v>
      </c>
      <c r="D8" s="196" t="s">
        <v>7</v>
      </c>
      <c r="E8" s="196" t="s">
        <v>7</v>
      </c>
      <c r="F8" s="196" t="s">
        <v>7</v>
      </c>
      <c r="G8" s="196" t="s">
        <v>7</v>
      </c>
      <c r="H8" s="196" t="s">
        <v>7</v>
      </c>
      <c r="I8" s="196" t="s">
        <v>7</v>
      </c>
      <c r="J8" s="137" t="s">
        <v>7</v>
      </c>
      <c r="K8" s="9"/>
    </row>
    <row r="9" spans="1:47" ht="12" customHeight="1" x14ac:dyDescent="0.25">
      <c r="A9" s="147">
        <v>1969</v>
      </c>
      <c r="B9" s="136">
        <v>201.76</v>
      </c>
      <c r="C9" s="196" t="s">
        <v>7</v>
      </c>
      <c r="D9" s="196" t="s">
        <v>7</v>
      </c>
      <c r="E9" s="196" t="s">
        <v>7</v>
      </c>
      <c r="F9" s="196" t="s">
        <v>7</v>
      </c>
      <c r="G9" s="196" t="s">
        <v>7</v>
      </c>
      <c r="H9" s="196" t="s">
        <v>7</v>
      </c>
      <c r="I9" s="196" t="s">
        <v>7</v>
      </c>
      <c r="J9" s="137" t="s">
        <v>7</v>
      </c>
      <c r="K9" s="9"/>
    </row>
    <row r="10" spans="1:47" ht="12" customHeight="1" x14ac:dyDescent="0.25">
      <c r="A10" s="147">
        <v>1970</v>
      </c>
      <c r="B10" s="136">
        <v>203.84899999999999</v>
      </c>
      <c r="C10" s="196" t="s">
        <v>7</v>
      </c>
      <c r="D10" s="196">
        <v>7488.8</v>
      </c>
      <c r="E10" s="196" t="s">
        <v>7</v>
      </c>
      <c r="F10" s="196">
        <f t="shared" ref="F10:F41" si="0">SUM(C10,D10,E10)</f>
        <v>7488.8</v>
      </c>
      <c r="G10" s="196" t="s">
        <v>7</v>
      </c>
      <c r="H10" s="196" t="s">
        <v>7</v>
      </c>
      <c r="I10" s="196">
        <f t="shared" ref="I10:I41" si="1">F10-SUM(G10,H10)</f>
        <v>7488.8</v>
      </c>
      <c r="J10" s="137">
        <f t="shared" ref="J10:J41" si="2">I10/B10/1000</f>
        <v>3.6736996502312991E-2</v>
      </c>
      <c r="K10" s="9"/>
    </row>
    <row r="11" spans="1:47" ht="12" customHeight="1" x14ac:dyDescent="0.25">
      <c r="A11" s="148">
        <v>1971</v>
      </c>
      <c r="B11" s="149">
        <v>206.46599999999998</v>
      </c>
      <c r="C11" s="199" t="s">
        <v>7</v>
      </c>
      <c r="D11" s="199">
        <v>10003.200000000001</v>
      </c>
      <c r="E11" s="199" t="s">
        <v>7</v>
      </c>
      <c r="F11" s="199">
        <f t="shared" si="0"/>
        <v>10003.200000000001</v>
      </c>
      <c r="G11" s="199" t="s">
        <v>7</v>
      </c>
      <c r="H11" s="199" t="s">
        <v>7</v>
      </c>
      <c r="I11" s="199">
        <f t="shared" si="1"/>
        <v>10003.200000000001</v>
      </c>
      <c r="J11" s="146">
        <f t="shared" si="2"/>
        <v>4.8449623666850725E-2</v>
      </c>
      <c r="K11" s="9"/>
    </row>
    <row r="12" spans="1:47" ht="12" customHeight="1" x14ac:dyDescent="0.25">
      <c r="A12" s="148">
        <v>1972</v>
      </c>
      <c r="B12" s="149">
        <v>208.917</v>
      </c>
      <c r="C12" s="199" t="s">
        <v>7</v>
      </c>
      <c r="D12" s="199">
        <v>7024.8</v>
      </c>
      <c r="E12" s="199" t="s">
        <v>7</v>
      </c>
      <c r="F12" s="199">
        <f t="shared" si="0"/>
        <v>7024.8</v>
      </c>
      <c r="G12" s="199" t="s">
        <v>7</v>
      </c>
      <c r="H12" s="199" t="s">
        <v>7</v>
      </c>
      <c r="I12" s="199">
        <f t="shared" si="1"/>
        <v>7024.8</v>
      </c>
      <c r="J12" s="146">
        <f t="shared" si="2"/>
        <v>3.3624836657620012E-2</v>
      </c>
      <c r="K12" s="9"/>
    </row>
    <row r="13" spans="1:47" ht="12" customHeight="1" x14ac:dyDescent="0.25">
      <c r="A13" s="148">
        <v>1973</v>
      </c>
      <c r="B13" s="149">
        <v>210.98500000000001</v>
      </c>
      <c r="C13" s="199" t="s">
        <v>7</v>
      </c>
      <c r="D13" s="199">
        <v>13433.2</v>
      </c>
      <c r="E13" s="199" t="s">
        <v>7</v>
      </c>
      <c r="F13" s="199">
        <f t="shared" si="0"/>
        <v>13433.2</v>
      </c>
      <c r="G13" s="199" t="s">
        <v>7</v>
      </c>
      <c r="H13" s="199" t="s">
        <v>7</v>
      </c>
      <c r="I13" s="199">
        <f t="shared" si="1"/>
        <v>13433.2</v>
      </c>
      <c r="J13" s="146">
        <f t="shared" si="2"/>
        <v>6.366898120719483E-2</v>
      </c>
      <c r="K13" s="9"/>
    </row>
    <row r="14" spans="1:47" ht="12" customHeight="1" x14ac:dyDescent="0.25">
      <c r="A14" s="148">
        <v>1974</v>
      </c>
      <c r="B14" s="149">
        <v>212.93199999999999</v>
      </c>
      <c r="C14" s="199" t="s">
        <v>7</v>
      </c>
      <c r="D14" s="199">
        <v>10072.400000000001</v>
      </c>
      <c r="E14" s="199" t="s">
        <v>7</v>
      </c>
      <c r="F14" s="199">
        <f t="shared" si="0"/>
        <v>10072.400000000001</v>
      </c>
      <c r="G14" s="199" t="s">
        <v>7</v>
      </c>
      <c r="H14" s="199" t="s">
        <v>7</v>
      </c>
      <c r="I14" s="199">
        <f t="shared" si="1"/>
        <v>10072.400000000001</v>
      </c>
      <c r="J14" s="146">
        <f t="shared" si="2"/>
        <v>4.7303364454379812E-2</v>
      </c>
      <c r="K14" s="9"/>
    </row>
    <row r="15" spans="1:47" ht="12" customHeight="1" x14ac:dyDescent="0.25">
      <c r="A15" s="148">
        <v>1975</v>
      </c>
      <c r="B15" s="149">
        <v>214.93100000000001</v>
      </c>
      <c r="C15" s="199" t="s">
        <v>7</v>
      </c>
      <c r="D15" s="199">
        <v>7574.4000000000005</v>
      </c>
      <c r="E15" s="199" t="s">
        <v>7</v>
      </c>
      <c r="F15" s="199">
        <f t="shared" si="0"/>
        <v>7574.4000000000005</v>
      </c>
      <c r="G15" s="199" t="s">
        <v>7</v>
      </c>
      <c r="H15" s="199" t="s">
        <v>7</v>
      </c>
      <c r="I15" s="199">
        <f t="shared" si="1"/>
        <v>7574.4000000000005</v>
      </c>
      <c r="J15" s="146">
        <f t="shared" si="2"/>
        <v>3.5241077369016105E-2</v>
      </c>
      <c r="K15" s="9"/>
    </row>
    <row r="16" spans="1:47" ht="12" customHeight="1" x14ac:dyDescent="0.25">
      <c r="A16" s="147">
        <v>1976</v>
      </c>
      <c r="B16" s="136">
        <v>217.095</v>
      </c>
      <c r="C16" s="196" t="s">
        <v>7</v>
      </c>
      <c r="D16" s="196">
        <v>7771.2000000000007</v>
      </c>
      <c r="E16" s="196" t="s">
        <v>7</v>
      </c>
      <c r="F16" s="196">
        <f t="shared" si="0"/>
        <v>7771.2000000000007</v>
      </c>
      <c r="G16" s="196" t="s">
        <v>7</v>
      </c>
      <c r="H16" s="196" t="s">
        <v>7</v>
      </c>
      <c r="I16" s="196">
        <f t="shared" si="1"/>
        <v>7771.2000000000007</v>
      </c>
      <c r="J16" s="137">
        <f t="shared" si="2"/>
        <v>3.5796310371035721E-2</v>
      </c>
      <c r="K16" s="9"/>
    </row>
    <row r="17" spans="1:11" ht="12" customHeight="1" x14ac:dyDescent="0.25">
      <c r="A17" s="147">
        <v>1977</v>
      </c>
      <c r="B17" s="136">
        <v>219.179</v>
      </c>
      <c r="C17" s="196">
        <v>1520</v>
      </c>
      <c r="D17" s="196">
        <v>9528</v>
      </c>
      <c r="E17" s="196" t="s">
        <v>7</v>
      </c>
      <c r="F17" s="196">
        <f t="shared" si="0"/>
        <v>11048</v>
      </c>
      <c r="G17" s="196">
        <v>320</v>
      </c>
      <c r="H17" s="196">
        <v>2080</v>
      </c>
      <c r="I17" s="196">
        <f t="shared" si="1"/>
        <v>8648</v>
      </c>
      <c r="J17" s="137">
        <f t="shared" si="2"/>
        <v>3.9456334776598122E-2</v>
      </c>
      <c r="K17" s="9"/>
    </row>
    <row r="18" spans="1:11" ht="12" customHeight="1" x14ac:dyDescent="0.25">
      <c r="A18" s="147">
        <v>1978</v>
      </c>
      <c r="B18" s="136">
        <v>221.47699999999998</v>
      </c>
      <c r="C18" s="196">
        <v>840</v>
      </c>
      <c r="D18" s="196">
        <v>6863</v>
      </c>
      <c r="E18" s="196">
        <v>2080</v>
      </c>
      <c r="F18" s="196">
        <f t="shared" si="0"/>
        <v>9783</v>
      </c>
      <c r="G18" s="196">
        <v>160</v>
      </c>
      <c r="H18" s="196">
        <v>1080</v>
      </c>
      <c r="I18" s="196">
        <f t="shared" si="1"/>
        <v>8543</v>
      </c>
      <c r="J18" s="137">
        <f t="shared" si="2"/>
        <v>3.8572854066110711E-2</v>
      </c>
      <c r="K18" s="9"/>
    </row>
    <row r="19" spans="1:11" ht="12" customHeight="1" x14ac:dyDescent="0.25">
      <c r="A19" s="147">
        <v>1979</v>
      </c>
      <c r="B19" s="136">
        <v>223.86500000000001</v>
      </c>
      <c r="C19" s="196">
        <v>5240</v>
      </c>
      <c r="D19" s="196">
        <v>9219</v>
      </c>
      <c r="E19" s="196">
        <v>1080</v>
      </c>
      <c r="F19" s="196">
        <f t="shared" si="0"/>
        <v>15539</v>
      </c>
      <c r="G19" s="196">
        <v>1400</v>
      </c>
      <c r="H19" s="196">
        <v>5000</v>
      </c>
      <c r="I19" s="196">
        <f t="shared" si="1"/>
        <v>9139</v>
      </c>
      <c r="J19" s="137">
        <f t="shared" si="2"/>
        <v>4.0823710718513387E-2</v>
      </c>
      <c r="K19" s="9"/>
    </row>
    <row r="20" spans="1:11" ht="12" customHeight="1" x14ac:dyDescent="0.25">
      <c r="A20" s="147">
        <v>1980</v>
      </c>
      <c r="B20" s="136">
        <v>226.45099999999999</v>
      </c>
      <c r="C20" s="196">
        <v>11672.4</v>
      </c>
      <c r="D20" s="196">
        <v>1174.8</v>
      </c>
      <c r="E20" s="196">
        <v>5000</v>
      </c>
      <c r="F20" s="196">
        <f t="shared" si="0"/>
        <v>17847.199999999997</v>
      </c>
      <c r="G20" s="196">
        <v>1840</v>
      </c>
      <c r="H20" s="196">
        <v>5135.1639999999998</v>
      </c>
      <c r="I20" s="196">
        <f t="shared" si="1"/>
        <v>10872.035999999996</v>
      </c>
      <c r="J20" s="137">
        <f t="shared" si="2"/>
        <v>4.8010545327686768E-2</v>
      </c>
      <c r="K20" s="9"/>
    </row>
    <row r="21" spans="1:11" ht="12" customHeight="1" x14ac:dyDescent="0.25">
      <c r="A21" s="148">
        <v>1981</v>
      </c>
      <c r="B21" s="149">
        <v>228.93700000000001</v>
      </c>
      <c r="C21" s="199">
        <v>5887.8</v>
      </c>
      <c r="D21" s="199">
        <v>1816.8</v>
      </c>
      <c r="E21" s="199">
        <v>5135.1639999999998</v>
      </c>
      <c r="F21" s="199">
        <f t="shared" si="0"/>
        <v>12839.763999999999</v>
      </c>
      <c r="G21" s="199">
        <v>1480</v>
      </c>
      <c r="H21" s="199">
        <v>2061.3319999999999</v>
      </c>
      <c r="I21" s="199">
        <f t="shared" si="1"/>
        <v>9298.4319999999989</v>
      </c>
      <c r="J21" s="146">
        <f t="shared" si="2"/>
        <v>4.0615680296326055E-2</v>
      </c>
      <c r="K21" s="9"/>
    </row>
    <row r="22" spans="1:11" ht="12" customHeight="1" x14ac:dyDescent="0.25">
      <c r="A22" s="148">
        <v>1982</v>
      </c>
      <c r="B22" s="149">
        <v>231.15700000000001</v>
      </c>
      <c r="C22" s="199">
        <v>16985.599999999999</v>
      </c>
      <c r="D22" s="199">
        <v>2818.6</v>
      </c>
      <c r="E22" s="199">
        <v>2061.3319999999999</v>
      </c>
      <c r="F22" s="199">
        <f t="shared" si="0"/>
        <v>21865.531999999996</v>
      </c>
      <c r="G22" s="199">
        <v>3247.44</v>
      </c>
      <c r="H22" s="199">
        <v>6580.73</v>
      </c>
      <c r="I22" s="199">
        <f t="shared" si="1"/>
        <v>12037.361999999996</v>
      </c>
      <c r="J22" s="146">
        <f t="shared" si="2"/>
        <v>5.2074399650453997E-2</v>
      </c>
      <c r="K22" s="9"/>
    </row>
    <row r="23" spans="1:11" ht="12" customHeight="1" x14ac:dyDescent="0.25">
      <c r="A23" s="148">
        <v>1983</v>
      </c>
      <c r="B23" s="149">
        <v>233.322</v>
      </c>
      <c r="C23" s="199">
        <v>11114.7</v>
      </c>
      <c r="D23" s="199">
        <v>6683</v>
      </c>
      <c r="E23" s="199">
        <v>6580.7300000000005</v>
      </c>
      <c r="F23" s="199">
        <f t="shared" si="0"/>
        <v>24378.43</v>
      </c>
      <c r="G23" s="199">
        <v>1815.204</v>
      </c>
      <c r="H23" s="199">
        <v>4976.7240000000002</v>
      </c>
      <c r="I23" s="199">
        <f t="shared" si="1"/>
        <v>17586.502</v>
      </c>
      <c r="J23" s="146">
        <f t="shared" si="2"/>
        <v>7.5374383898646508E-2</v>
      </c>
      <c r="K23" s="9"/>
    </row>
    <row r="24" spans="1:11" ht="12" customHeight="1" x14ac:dyDescent="0.25">
      <c r="A24" s="148">
        <v>1984</v>
      </c>
      <c r="B24" s="149">
        <v>235.38499999999999</v>
      </c>
      <c r="C24" s="199">
        <v>27507.200000000001</v>
      </c>
      <c r="D24" s="199">
        <v>7283.6</v>
      </c>
      <c r="E24" s="199">
        <v>4976.7240000000002</v>
      </c>
      <c r="F24" s="199">
        <f t="shared" si="0"/>
        <v>39767.524000000005</v>
      </c>
      <c r="G24" s="199">
        <v>2758.348</v>
      </c>
      <c r="H24" s="199">
        <v>11256.132</v>
      </c>
      <c r="I24" s="199">
        <f t="shared" si="1"/>
        <v>25753.044000000005</v>
      </c>
      <c r="J24" s="146">
        <f t="shared" si="2"/>
        <v>0.1094081780912123</v>
      </c>
      <c r="K24" s="9"/>
    </row>
    <row r="25" spans="1:11" ht="12" customHeight="1" x14ac:dyDescent="0.25">
      <c r="A25" s="148">
        <v>1985</v>
      </c>
      <c r="B25" s="149">
        <v>237.46799999999999</v>
      </c>
      <c r="C25" s="199">
        <v>11517.5</v>
      </c>
      <c r="D25" s="199">
        <v>14875.2</v>
      </c>
      <c r="E25" s="199">
        <v>11256.132</v>
      </c>
      <c r="F25" s="199">
        <f t="shared" si="0"/>
        <v>37648.832000000002</v>
      </c>
      <c r="G25" s="199">
        <v>1658.45</v>
      </c>
      <c r="H25" s="199">
        <v>7362.35</v>
      </c>
      <c r="I25" s="199">
        <f t="shared" si="1"/>
        <v>28628.031999999999</v>
      </c>
      <c r="J25" s="146">
        <f t="shared" si="2"/>
        <v>0.12055532534909967</v>
      </c>
      <c r="K25" s="9"/>
    </row>
    <row r="26" spans="1:11" ht="12" customHeight="1" x14ac:dyDescent="0.25">
      <c r="A26" s="147">
        <v>1986</v>
      </c>
      <c r="B26" s="136">
        <v>239.63800000000001</v>
      </c>
      <c r="C26" s="196">
        <v>31005.000000000004</v>
      </c>
      <c r="D26" s="196">
        <v>5356.8</v>
      </c>
      <c r="E26" s="196">
        <v>7362.3499999999995</v>
      </c>
      <c r="F26" s="196">
        <f t="shared" si="0"/>
        <v>43724.15</v>
      </c>
      <c r="G26" s="196">
        <v>2183.1559999999999</v>
      </c>
      <c r="H26" s="196">
        <v>15004.882000000001</v>
      </c>
      <c r="I26" s="196">
        <f t="shared" si="1"/>
        <v>26536.112000000001</v>
      </c>
      <c r="J26" s="137">
        <f t="shared" si="2"/>
        <v>0.11073415735400897</v>
      </c>
      <c r="K26" s="9"/>
    </row>
    <row r="27" spans="1:11" ht="12" customHeight="1" x14ac:dyDescent="0.25">
      <c r="A27" s="147">
        <v>1987</v>
      </c>
      <c r="B27" s="136">
        <v>241.78399999999999</v>
      </c>
      <c r="C27" s="196">
        <v>14579.031999999999</v>
      </c>
      <c r="D27" s="196">
        <v>2165.8000000000002</v>
      </c>
      <c r="E27" s="196">
        <v>15004.882000000001</v>
      </c>
      <c r="F27" s="196">
        <f t="shared" si="0"/>
        <v>31749.714</v>
      </c>
      <c r="G27" s="196">
        <v>3469.306</v>
      </c>
      <c r="H27" s="196">
        <v>5486.8109999999997</v>
      </c>
      <c r="I27" s="196">
        <f t="shared" si="1"/>
        <v>22793.597000000002</v>
      </c>
      <c r="J27" s="137">
        <f t="shared" si="2"/>
        <v>9.4272561459815385E-2</v>
      </c>
      <c r="K27" s="9"/>
    </row>
    <row r="28" spans="1:11" ht="12" customHeight="1" x14ac:dyDescent="0.25">
      <c r="A28" s="147">
        <v>1988</v>
      </c>
      <c r="B28" s="136">
        <v>243.98099999999999</v>
      </c>
      <c r="C28" s="196">
        <v>44752.14</v>
      </c>
      <c r="D28" s="196">
        <v>854.2</v>
      </c>
      <c r="E28" s="196">
        <v>5486.8109999999997</v>
      </c>
      <c r="F28" s="196">
        <f t="shared" si="0"/>
        <v>51093.150999999998</v>
      </c>
      <c r="G28" s="196">
        <v>6441.826</v>
      </c>
      <c r="H28" s="196">
        <v>14897.464</v>
      </c>
      <c r="I28" s="196">
        <f t="shared" si="1"/>
        <v>29753.860999999997</v>
      </c>
      <c r="J28" s="137">
        <f t="shared" si="2"/>
        <v>0.12195154950590414</v>
      </c>
      <c r="K28" s="9"/>
    </row>
    <row r="29" spans="1:11" ht="12" customHeight="1" x14ac:dyDescent="0.25">
      <c r="A29" s="147">
        <v>1989</v>
      </c>
      <c r="B29" s="136">
        <v>246.22399999999999</v>
      </c>
      <c r="C29" s="196">
        <v>18029.329000000002</v>
      </c>
      <c r="D29" s="196">
        <v>2124.3737592000002</v>
      </c>
      <c r="E29" s="196">
        <v>14897.464</v>
      </c>
      <c r="F29" s="196">
        <f t="shared" si="0"/>
        <v>35051.166759200001</v>
      </c>
      <c r="G29" s="196">
        <v>5519.4232959179999</v>
      </c>
      <c r="H29" s="196">
        <v>10044.827000000001</v>
      </c>
      <c r="I29" s="196">
        <f t="shared" si="1"/>
        <v>19486.916463281999</v>
      </c>
      <c r="J29" s="137">
        <f t="shared" si="2"/>
        <v>7.9143042365009089E-2</v>
      </c>
      <c r="K29" s="9"/>
    </row>
    <row r="30" spans="1:11" ht="12" customHeight="1" x14ac:dyDescent="0.25">
      <c r="A30" s="147">
        <v>1990</v>
      </c>
      <c r="B30" s="136">
        <v>248.65899999999999</v>
      </c>
      <c r="C30" s="196">
        <v>42047.244094488189</v>
      </c>
      <c r="D30" s="196">
        <v>852.74778960000015</v>
      </c>
      <c r="E30" s="196">
        <v>10044.827000000001</v>
      </c>
      <c r="F30" s="196">
        <f t="shared" si="0"/>
        <v>52944.818884088192</v>
      </c>
      <c r="G30" s="196">
        <v>8681.931630212599</v>
      </c>
      <c r="H30" s="196">
        <v>16863.686220472438</v>
      </c>
      <c r="I30" s="196">
        <f t="shared" si="1"/>
        <v>27399.201033403155</v>
      </c>
      <c r="J30" s="137">
        <f t="shared" si="2"/>
        <v>0.11018785177050963</v>
      </c>
      <c r="K30" s="9"/>
    </row>
    <row r="31" spans="1:11" ht="12" customHeight="1" x14ac:dyDescent="0.25">
      <c r="A31" s="148">
        <v>1991</v>
      </c>
      <c r="B31" s="149">
        <v>251.88900000000001</v>
      </c>
      <c r="C31" s="199">
        <v>25476.333333333332</v>
      </c>
      <c r="D31" s="199">
        <v>249.56321040000003</v>
      </c>
      <c r="E31" s="199">
        <v>16863.686220472438</v>
      </c>
      <c r="F31" s="199">
        <f t="shared" si="0"/>
        <v>42589.58276420577</v>
      </c>
      <c r="G31" s="199">
        <v>15413.247276</v>
      </c>
      <c r="H31" s="199">
        <v>6072.166666666667</v>
      </c>
      <c r="I31" s="199">
        <f t="shared" si="1"/>
        <v>21104.168821539104</v>
      </c>
      <c r="J31" s="146">
        <f t="shared" si="2"/>
        <v>8.3783606356526499E-2</v>
      </c>
      <c r="K31" s="9"/>
    </row>
    <row r="32" spans="1:11" ht="12" customHeight="1" x14ac:dyDescent="0.25">
      <c r="A32" s="148">
        <v>1992</v>
      </c>
      <c r="B32" s="149">
        <v>255.214</v>
      </c>
      <c r="C32" s="199">
        <v>65361.538461538468</v>
      </c>
      <c r="D32" s="199">
        <v>395.95011120000009</v>
      </c>
      <c r="E32" s="199">
        <v>6072.166666666667</v>
      </c>
      <c r="F32" s="199">
        <f t="shared" si="0"/>
        <v>71829.65523940514</v>
      </c>
      <c r="G32" s="199">
        <v>27763.144018615389</v>
      </c>
      <c r="H32" s="199">
        <v>17595.415384615386</v>
      </c>
      <c r="I32" s="199">
        <f t="shared" si="1"/>
        <v>26471.095836174369</v>
      </c>
      <c r="J32" s="146">
        <f t="shared" si="2"/>
        <v>0.10372117452872637</v>
      </c>
      <c r="K32" s="9"/>
    </row>
    <row r="33" spans="1:11" ht="12" customHeight="1" x14ac:dyDescent="0.25">
      <c r="A33" s="148">
        <v>1993</v>
      </c>
      <c r="B33" s="149">
        <v>258.67899999999997</v>
      </c>
      <c r="C33" s="199">
        <v>61910.564102564102</v>
      </c>
      <c r="D33" s="199">
        <v>493.83532800000006</v>
      </c>
      <c r="E33" s="199">
        <v>17595.415384615386</v>
      </c>
      <c r="F33" s="199">
        <f t="shared" si="0"/>
        <v>79999.814815179489</v>
      </c>
      <c r="G33" s="199">
        <v>21065.615440153848</v>
      </c>
      <c r="H33" s="199">
        <v>25672.307692307691</v>
      </c>
      <c r="I33" s="199">
        <f t="shared" si="1"/>
        <v>33261.891682717949</v>
      </c>
      <c r="J33" s="146">
        <f t="shared" si="2"/>
        <v>0.12858365651142131</v>
      </c>
      <c r="K33" s="9"/>
    </row>
    <row r="34" spans="1:11" ht="12" customHeight="1" x14ac:dyDescent="0.25">
      <c r="A34" s="148">
        <v>1994</v>
      </c>
      <c r="B34" s="149">
        <v>261.91899999999998</v>
      </c>
      <c r="C34" s="199">
        <v>51250</v>
      </c>
      <c r="D34" s="201">
        <v>731.80000000000007</v>
      </c>
      <c r="E34" s="199">
        <v>25672.307692307691</v>
      </c>
      <c r="F34" s="199">
        <f t="shared" si="0"/>
        <v>77654.107692307691</v>
      </c>
      <c r="G34" s="199">
        <v>25275.203488372092</v>
      </c>
      <c r="H34" s="201">
        <v>16824.857558139534</v>
      </c>
      <c r="I34" s="199">
        <f t="shared" si="1"/>
        <v>35554.046645796065</v>
      </c>
      <c r="J34" s="146">
        <f t="shared" si="2"/>
        <v>0.13574443490466925</v>
      </c>
      <c r="K34" s="9"/>
    </row>
    <row r="35" spans="1:11" ht="12" customHeight="1" x14ac:dyDescent="0.25">
      <c r="A35" s="148">
        <v>1995</v>
      </c>
      <c r="B35" s="149">
        <v>265.04399999999998</v>
      </c>
      <c r="C35" s="199">
        <v>59504.481481481482</v>
      </c>
      <c r="D35" s="199">
        <v>422</v>
      </c>
      <c r="E35" s="199">
        <v>16824.857558139534</v>
      </c>
      <c r="F35" s="199">
        <f t="shared" si="0"/>
        <v>76751.339039621016</v>
      </c>
      <c r="G35" s="199">
        <v>31539.881481481483</v>
      </c>
      <c r="H35" s="199">
        <v>13794.688992592592</v>
      </c>
      <c r="I35" s="199">
        <f t="shared" si="1"/>
        <v>31416.768565546939</v>
      </c>
      <c r="J35" s="146">
        <f t="shared" si="2"/>
        <v>0.11853416249961117</v>
      </c>
      <c r="K35" s="9"/>
    </row>
    <row r="36" spans="1:11" ht="12" customHeight="1" x14ac:dyDescent="0.25">
      <c r="A36" s="147">
        <v>1996</v>
      </c>
      <c r="B36" s="136">
        <v>268.15100000000001</v>
      </c>
      <c r="C36" s="196">
        <v>40425</v>
      </c>
      <c r="D36" s="196">
        <v>943.8</v>
      </c>
      <c r="E36" s="196">
        <v>13794.688992592592</v>
      </c>
      <c r="F36" s="196">
        <f t="shared" si="0"/>
        <v>55163.488992592596</v>
      </c>
      <c r="G36" s="196">
        <v>25235.050999999999</v>
      </c>
      <c r="H36" s="196">
        <v>7695.79</v>
      </c>
      <c r="I36" s="196">
        <f t="shared" si="1"/>
        <v>22232.647992592596</v>
      </c>
      <c r="J36" s="137">
        <f t="shared" si="2"/>
        <v>8.2910927024671149E-2</v>
      </c>
      <c r="K36" s="9"/>
    </row>
    <row r="37" spans="1:11" ht="12" customHeight="1" x14ac:dyDescent="0.25">
      <c r="A37" s="147">
        <v>1997</v>
      </c>
      <c r="B37" s="136">
        <v>271.36</v>
      </c>
      <c r="C37" s="196">
        <v>74930.232558139527</v>
      </c>
      <c r="D37" s="196">
        <v>416.6</v>
      </c>
      <c r="E37" s="196">
        <v>7695.79</v>
      </c>
      <c r="F37" s="196">
        <f t="shared" si="0"/>
        <v>83042.622558139527</v>
      </c>
      <c r="G37" s="196">
        <v>36151.987232558138</v>
      </c>
      <c r="H37" s="196">
        <v>9742.3477325581389</v>
      </c>
      <c r="I37" s="196">
        <f t="shared" si="1"/>
        <v>37148.287593023248</v>
      </c>
      <c r="J37" s="137">
        <f t="shared" si="2"/>
        <v>0.13689669661344062</v>
      </c>
      <c r="K37" s="9"/>
    </row>
    <row r="38" spans="1:11" ht="12" customHeight="1" x14ac:dyDescent="0.25">
      <c r="A38" s="147">
        <v>1998</v>
      </c>
      <c r="B38" s="136">
        <v>274.62599999999998</v>
      </c>
      <c r="C38" s="196">
        <v>78208</v>
      </c>
      <c r="D38" s="196">
        <v>548.78840000000002</v>
      </c>
      <c r="E38" s="196">
        <v>9742.3477325581389</v>
      </c>
      <c r="F38" s="196">
        <f t="shared" si="0"/>
        <v>88499.136132558138</v>
      </c>
      <c r="G38" s="196">
        <v>25792.95752</v>
      </c>
      <c r="H38" s="196">
        <v>21263.576688000001</v>
      </c>
      <c r="I38" s="196">
        <f t="shared" si="1"/>
        <v>41442.601924558141</v>
      </c>
      <c r="J38" s="137">
        <f t="shared" si="2"/>
        <v>0.15090560225382207</v>
      </c>
      <c r="K38" s="9"/>
    </row>
    <row r="39" spans="1:11" ht="12" customHeight="1" x14ac:dyDescent="0.25">
      <c r="A39" s="147">
        <v>1999</v>
      </c>
      <c r="B39" s="136">
        <v>277.79000000000002</v>
      </c>
      <c r="C39" s="196">
        <v>58083.333333333328</v>
      </c>
      <c r="D39" s="196">
        <v>296.61259999999999</v>
      </c>
      <c r="E39" s="196">
        <v>21263.576688000001</v>
      </c>
      <c r="F39" s="196">
        <f t="shared" si="0"/>
        <v>79643.522621333337</v>
      </c>
      <c r="G39" s="196">
        <v>19803.025277777775</v>
      </c>
      <c r="H39" s="196">
        <v>10462.0735</v>
      </c>
      <c r="I39" s="196">
        <f t="shared" si="1"/>
        <v>49378.42384355556</v>
      </c>
      <c r="J39" s="137">
        <f t="shared" si="2"/>
        <v>0.17775450463859591</v>
      </c>
      <c r="K39" s="9"/>
    </row>
    <row r="40" spans="1:11" ht="12" customHeight="1" x14ac:dyDescent="0.25">
      <c r="A40" s="147">
        <v>2000</v>
      </c>
      <c r="B40" s="136">
        <v>280.976</v>
      </c>
      <c r="C40" s="196">
        <v>114164.15094339623</v>
      </c>
      <c r="D40" s="196">
        <v>920.39879399999995</v>
      </c>
      <c r="E40" s="196">
        <v>10462.0735</v>
      </c>
      <c r="F40" s="196">
        <f t="shared" si="0"/>
        <v>125546.62323739623</v>
      </c>
      <c r="G40" s="196">
        <v>32641.279566037731</v>
      </c>
      <c r="H40" s="196">
        <v>33328.748220754722</v>
      </c>
      <c r="I40" s="196">
        <f t="shared" si="1"/>
        <v>59576.595450603767</v>
      </c>
      <c r="J40" s="137">
        <f t="shared" si="2"/>
        <v>0.21203446362181738</v>
      </c>
      <c r="K40" s="9"/>
    </row>
    <row r="41" spans="1:11" ht="12" customHeight="1" x14ac:dyDescent="0.25">
      <c r="A41" s="148">
        <v>2001</v>
      </c>
      <c r="B41" s="149">
        <v>283.92040200000002</v>
      </c>
      <c r="C41" s="199">
        <v>80733.333333333343</v>
      </c>
      <c r="D41" s="199">
        <v>532.28600000000006</v>
      </c>
      <c r="E41" s="199">
        <v>33328.748220754722</v>
      </c>
      <c r="F41" s="199">
        <f t="shared" si="0"/>
        <v>114594.36755408806</v>
      </c>
      <c r="G41" s="199">
        <v>44744.197507246376</v>
      </c>
      <c r="H41" s="199">
        <v>12424.595939130435</v>
      </c>
      <c r="I41" s="199">
        <f t="shared" si="1"/>
        <v>57425.574107711254</v>
      </c>
      <c r="J41" s="146">
        <f t="shared" si="2"/>
        <v>0.20225941391739521</v>
      </c>
      <c r="K41" s="9"/>
    </row>
    <row r="42" spans="1:11" ht="12" customHeight="1" x14ac:dyDescent="0.25">
      <c r="A42" s="148">
        <v>2002</v>
      </c>
      <c r="B42" s="149">
        <v>286.78755999999998</v>
      </c>
      <c r="C42" s="199">
        <v>149513.11475409838</v>
      </c>
      <c r="D42" s="199">
        <v>764.07800000000009</v>
      </c>
      <c r="E42" s="199">
        <v>12424.595939130435</v>
      </c>
      <c r="F42" s="199">
        <f t="shared" ref="F42:F60" si="3">SUM(C42,D42,E42)</f>
        <v>162701.78869322882</v>
      </c>
      <c r="G42" s="199">
        <v>44448.924065573781</v>
      </c>
      <c r="H42" s="199">
        <v>56179.994255737707</v>
      </c>
      <c r="I42" s="199">
        <f t="shared" ref="I42:I60" si="4">F42-SUM(G42,H42)</f>
        <v>62072.870371917335</v>
      </c>
      <c r="J42" s="146">
        <f t="shared" ref="J42:J60" si="5">I42/B42/1000</f>
        <v>0.2164419906216202</v>
      </c>
      <c r="K42" s="9"/>
    </row>
    <row r="43" spans="1:11" ht="12" customHeight="1" x14ac:dyDescent="0.25">
      <c r="A43" s="148">
        <v>2003</v>
      </c>
      <c r="B43" s="149">
        <v>289.51758100000001</v>
      </c>
      <c r="C43" s="199">
        <v>56217.241379310348</v>
      </c>
      <c r="D43" s="199">
        <v>1459.4580000000001</v>
      </c>
      <c r="E43" s="199">
        <v>56179.994255737707</v>
      </c>
      <c r="F43" s="199">
        <f t="shared" si="3"/>
        <v>113856.69363504805</v>
      </c>
      <c r="G43" s="199">
        <v>35550.89337931035</v>
      </c>
      <c r="H43" s="199">
        <v>22940.837931034483</v>
      </c>
      <c r="I43" s="199">
        <f t="shared" si="4"/>
        <v>55364.962324703221</v>
      </c>
      <c r="J43" s="146">
        <f t="shared" si="5"/>
        <v>0.19123177989216214</v>
      </c>
      <c r="K43" s="9"/>
    </row>
    <row r="44" spans="1:11" ht="12" customHeight="1" x14ac:dyDescent="0.25">
      <c r="A44" s="148">
        <v>2004</v>
      </c>
      <c r="B44" s="149">
        <v>292.19189</v>
      </c>
      <c r="C44" s="199">
        <v>170515.05376344087</v>
      </c>
      <c r="D44" s="199">
        <v>798.09799999999996</v>
      </c>
      <c r="E44" s="199">
        <v>22940.837931034483</v>
      </c>
      <c r="F44" s="199">
        <f t="shared" si="3"/>
        <v>194253.98969447534</v>
      </c>
      <c r="G44" s="199">
        <v>74549.588591397856</v>
      </c>
      <c r="H44" s="199">
        <v>42317.477419354836</v>
      </c>
      <c r="I44" s="199">
        <f t="shared" si="4"/>
        <v>77386.923683722649</v>
      </c>
      <c r="J44" s="146">
        <f t="shared" si="5"/>
        <v>0.26484966329394921</v>
      </c>
      <c r="K44" s="9"/>
    </row>
    <row r="45" spans="1:11" ht="12" customHeight="1" x14ac:dyDescent="0.25">
      <c r="A45" s="148">
        <v>2005</v>
      </c>
      <c r="B45" s="149">
        <v>294.914085</v>
      </c>
      <c r="C45" s="199">
        <v>139002.94117647057</v>
      </c>
      <c r="D45" s="199">
        <v>912.36603249059999</v>
      </c>
      <c r="E45" s="199">
        <v>42317.477419354836</v>
      </c>
      <c r="F45" s="199">
        <f t="shared" si="3"/>
        <v>182232.784628316</v>
      </c>
      <c r="G45" s="199">
        <v>69332.206054071168</v>
      </c>
      <c r="H45" s="199">
        <v>67146.858855882354</v>
      </c>
      <c r="I45" s="199">
        <f t="shared" si="4"/>
        <v>45753.719718362496</v>
      </c>
      <c r="J45" s="146">
        <f t="shared" si="5"/>
        <v>0.1551425382696201</v>
      </c>
      <c r="K45" s="9"/>
    </row>
    <row r="46" spans="1:11" ht="12" customHeight="1" x14ac:dyDescent="0.25">
      <c r="A46" s="147">
        <v>2006</v>
      </c>
      <c r="B46" s="136">
        <v>297.64655699999997</v>
      </c>
      <c r="C46" s="196">
        <v>119000</v>
      </c>
      <c r="D46" s="196">
        <v>1387.95</v>
      </c>
      <c r="E46" s="196">
        <v>67146.858855882354</v>
      </c>
      <c r="F46" s="196">
        <f t="shared" si="3"/>
        <v>187534.80885588235</v>
      </c>
      <c r="G46" s="196">
        <v>80061.08598671401</v>
      </c>
      <c r="H46" s="196">
        <v>56628.93450000001</v>
      </c>
      <c r="I46" s="196">
        <f t="shared" si="4"/>
        <v>50844.788369168324</v>
      </c>
      <c r="J46" s="137">
        <f t="shared" si="5"/>
        <v>0.17082269951863857</v>
      </c>
      <c r="K46" s="9"/>
    </row>
    <row r="47" spans="1:11" ht="12" customHeight="1" x14ac:dyDescent="0.25">
      <c r="A47" s="147">
        <v>2007</v>
      </c>
      <c r="B47" s="136">
        <v>300.57448099999999</v>
      </c>
      <c r="C47" s="196">
        <v>206997.59036144576</v>
      </c>
      <c r="D47" s="196">
        <v>942.82799999999997</v>
      </c>
      <c r="E47" s="196">
        <v>56628.93450000001</v>
      </c>
      <c r="F47" s="196">
        <f t="shared" si="3"/>
        <v>264569.3528614458</v>
      </c>
      <c r="G47" s="196">
        <v>128493.75052289155</v>
      </c>
      <c r="H47" s="196">
        <v>67304.306159036147</v>
      </c>
      <c r="I47" s="196">
        <f t="shared" si="4"/>
        <v>68771.296179518104</v>
      </c>
      <c r="J47" s="137">
        <f t="shared" si="5"/>
        <v>0.22879951734664428</v>
      </c>
      <c r="K47" s="9"/>
    </row>
    <row r="48" spans="1:11" ht="12" customHeight="1" x14ac:dyDescent="0.25">
      <c r="A48" s="147">
        <v>2008</v>
      </c>
      <c r="B48" s="136">
        <v>303.50646899999998</v>
      </c>
      <c r="C48" s="196">
        <v>135391.91489361701</v>
      </c>
      <c r="D48" s="196">
        <v>940.78240000000005</v>
      </c>
      <c r="E48" s="196">
        <v>67304.306159036147</v>
      </c>
      <c r="F48" s="196">
        <f t="shared" si="3"/>
        <v>203637.00345265315</v>
      </c>
      <c r="G48" s="196">
        <v>139797.11560359149</v>
      </c>
      <c r="H48" s="196">
        <v>32921.883287234043</v>
      </c>
      <c r="I48" s="196">
        <f t="shared" si="4"/>
        <v>30918.004561827605</v>
      </c>
      <c r="J48" s="137">
        <f t="shared" si="5"/>
        <v>0.10186934289637038</v>
      </c>
      <c r="K48" s="9"/>
    </row>
    <row r="49" spans="1:11" ht="12" customHeight="1" x14ac:dyDescent="0.25">
      <c r="A49" s="147">
        <v>2009</v>
      </c>
      <c r="B49" s="136">
        <v>306.207719</v>
      </c>
      <c r="C49" s="196">
        <v>174769.23076923078</v>
      </c>
      <c r="D49" s="196">
        <v>1294.4271999999999</v>
      </c>
      <c r="E49" s="196">
        <v>32921.883287234043</v>
      </c>
      <c r="F49" s="196">
        <f t="shared" si="3"/>
        <v>208985.54125646484</v>
      </c>
      <c r="G49" s="196">
        <v>133176.54546107692</v>
      </c>
      <c r="H49" s="196">
        <v>21212.669876923079</v>
      </c>
      <c r="I49" s="196">
        <f t="shared" si="4"/>
        <v>54596.325918464834</v>
      </c>
      <c r="J49" s="137">
        <f t="shared" si="5"/>
        <v>0.17829833322544306</v>
      </c>
      <c r="K49" s="9"/>
    </row>
    <row r="50" spans="1:11" ht="12" customHeight="1" x14ac:dyDescent="0.25">
      <c r="A50" s="147">
        <v>2010</v>
      </c>
      <c r="B50" s="136">
        <v>308.83326399999999</v>
      </c>
      <c r="C50" s="196">
        <v>250125</v>
      </c>
      <c r="D50" s="196">
        <v>549.57479000000001</v>
      </c>
      <c r="E50" s="196">
        <v>21212.669876923079</v>
      </c>
      <c r="F50" s="196">
        <f t="shared" si="3"/>
        <v>271887.24466692307</v>
      </c>
      <c r="G50" s="196">
        <v>145884.13022937501</v>
      </c>
      <c r="H50" s="196">
        <v>72472.131083333326</v>
      </c>
      <c r="I50" s="196">
        <f t="shared" si="4"/>
        <v>53530.983354214753</v>
      </c>
      <c r="J50" s="137">
        <f t="shared" si="5"/>
        <v>0.1733329585708577</v>
      </c>
      <c r="K50" s="9"/>
    </row>
    <row r="51" spans="1:11" ht="12" customHeight="1" x14ac:dyDescent="0.25">
      <c r="A51" s="150">
        <v>2011</v>
      </c>
      <c r="B51" s="149">
        <v>310.94696199999998</v>
      </c>
      <c r="C51" s="205">
        <v>222000</v>
      </c>
      <c r="D51" s="205">
        <v>919.80975599999999</v>
      </c>
      <c r="E51" s="205">
        <v>72472.131083333326</v>
      </c>
      <c r="F51" s="205">
        <f t="shared" si="3"/>
        <v>295391.94083933334</v>
      </c>
      <c r="G51" s="205">
        <v>172788.40113500002</v>
      </c>
      <c r="H51" s="205">
        <v>45330.773000000001</v>
      </c>
      <c r="I51" s="205">
        <f t="shared" si="4"/>
        <v>77272.766704333306</v>
      </c>
      <c r="J51" s="151">
        <f t="shared" si="5"/>
        <v>0.24850786837510028</v>
      </c>
      <c r="K51" s="9"/>
    </row>
    <row r="52" spans="1:11" ht="12" customHeight="1" x14ac:dyDescent="0.25">
      <c r="A52" s="150">
        <v>2012</v>
      </c>
      <c r="B52" s="149">
        <v>313.14999699999998</v>
      </c>
      <c r="C52" s="205">
        <v>278255</v>
      </c>
      <c r="D52" s="205">
        <v>1198.4148800000003</v>
      </c>
      <c r="E52" s="205">
        <v>45330.773000000001</v>
      </c>
      <c r="F52" s="205">
        <f t="shared" si="3"/>
        <v>324784.18787999998</v>
      </c>
      <c r="G52" s="205">
        <v>185858.31792315</v>
      </c>
      <c r="H52" s="205">
        <v>55102.200844999999</v>
      </c>
      <c r="I52" s="205">
        <f t="shared" si="4"/>
        <v>83823.669111849973</v>
      </c>
      <c r="J52" s="151">
        <f t="shared" si="5"/>
        <v>0.26767897146698671</v>
      </c>
      <c r="K52" s="9"/>
    </row>
    <row r="53" spans="1:11" ht="12" customHeight="1" x14ac:dyDescent="0.25">
      <c r="A53" s="150">
        <v>2013</v>
      </c>
      <c r="B53" s="149">
        <v>315.33597600000002</v>
      </c>
      <c r="C53" s="205">
        <v>234483.51648351649</v>
      </c>
      <c r="D53" s="205">
        <v>542.23427800000002</v>
      </c>
      <c r="E53" s="205">
        <v>55102.200844999999</v>
      </c>
      <c r="F53" s="205">
        <f t="shared" si="3"/>
        <v>290127.95160651649</v>
      </c>
      <c r="G53" s="205">
        <v>194979.53668912087</v>
      </c>
      <c r="H53" s="205">
        <v>38471.428670329668</v>
      </c>
      <c r="I53" s="205">
        <f t="shared" si="4"/>
        <v>56676.986247065943</v>
      </c>
      <c r="J53" s="151">
        <f t="shared" si="5"/>
        <v>0.17973523657530893</v>
      </c>
      <c r="K53" s="9"/>
    </row>
    <row r="54" spans="1:11" ht="12" customHeight="1" x14ac:dyDescent="0.25">
      <c r="A54" s="150">
        <v>2014</v>
      </c>
      <c r="B54" s="149">
        <v>317.519206</v>
      </c>
      <c r="C54" s="205">
        <v>246332.0754716981</v>
      </c>
      <c r="D54" s="205">
        <v>910.22404400000005</v>
      </c>
      <c r="E54" s="205">
        <v>38471.428670329668</v>
      </c>
      <c r="F54" s="205">
        <f t="shared" si="3"/>
        <v>285713.72818602779</v>
      </c>
      <c r="G54" s="205">
        <v>139537.63009132075</v>
      </c>
      <c r="H54" s="205">
        <v>79032.008943396242</v>
      </c>
      <c r="I54" s="205">
        <f t="shared" si="4"/>
        <v>67144.089151310793</v>
      </c>
      <c r="J54" s="151">
        <f t="shared" si="5"/>
        <v>0.21146465436585524</v>
      </c>
      <c r="K54" s="9"/>
    </row>
    <row r="55" spans="1:11" ht="12" customHeight="1" x14ac:dyDescent="0.25">
      <c r="A55" s="150">
        <v>2015</v>
      </c>
      <c r="B55" s="149">
        <v>319.83219000000003</v>
      </c>
      <c r="C55" s="205">
        <v>134593.3734939759</v>
      </c>
      <c r="D55" s="205">
        <v>1150.579434</v>
      </c>
      <c r="E55" s="205">
        <v>79032.008943396242</v>
      </c>
      <c r="F55" s="205">
        <f t="shared" si="3"/>
        <v>214775.96187137216</v>
      </c>
      <c r="G55" s="205">
        <v>90455.645929292165</v>
      </c>
      <c r="H55" s="205">
        <v>51132.508123493979</v>
      </c>
      <c r="I55" s="205">
        <f t="shared" si="4"/>
        <v>73187.807818586007</v>
      </c>
      <c r="J55" s="151">
        <f t="shared" si="5"/>
        <v>0.22883190031180414</v>
      </c>
      <c r="K55" s="9"/>
    </row>
    <row r="56" spans="1:11" ht="12" customHeight="1" x14ac:dyDescent="0.25">
      <c r="A56" s="218">
        <v>2016</v>
      </c>
      <c r="B56" s="136">
        <v>322.11409400000002</v>
      </c>
      <c r="C56" s="228">
        <v>446299.39077458665</v>
      </c>
      <c r="D56" s="228">
        <v>1362.857638</v>
      </c>
      <c r="E56" s="228">
        <v>51132.508123493979</v>
      </c>
      <c r="F56" s="228">
        <f t="shared" si="3"/>
        <v>498794.75653608062</v>
      </c>
      <c r="G56" s="228">
        <v>231847.11355080071</v>
      </c>
      <c r="H56" s="228">
        <v>126768.65867711054</v>
      </c>
      <c r="I56" s="228">
        <f t="shared" si="4"/>
        <v>140178.98430816934</v>
      </c>
      <c r="J56" s="219">
        <f t="shared" si="5"/>
        <v>0.43518426209617928</v>
      </c>
      <c r="K56" s="9"/>
    </row>
    <row r="57" spans="1:11" ht="12" customHeight="1" x14ac:dyDescent="0.25">
      <c r="A57" s="152">
        <v>2017</v>
      </c>
      <c r="B57" s="136">
        <v>324.29674599999998</v>
      </c>
      <c r="C57" s="227">
        <v>226915.11882605584</v>
      </c>
      <c r="D57" s="227">
        <v>1584.8754140000001</v>
      </c>
      <c r="E57" s="227">
        <v>126768.65867711054</v>
      </c>
      <c r="F57" s="227">
        <f t="shared" si="3"/>
        <v>355268.65291716636</v>
      </c>
      <c r="G57" s="227">
        <v>179089.50875974019</v>
      </c>
      <c r="H57" s="227">
        <v>39547.820780987829</v>
      </c>
      <c r="I57" s="227">
        <f t="shared" si="4"/>
        <v>136631.32337643835</v>
      </c>
      <c r="J57" s="220">
        <f t="shared" si="5"/>
        <v>0.42131573955551921</v>
      </c>
      <c r="K57" s="9"/>
    </row>
    <row r="58" spans="1:11" ht="12" customHeight="1" x14ac:dyDescent="0.25">
      <c r="A58" s="153">
        <v>2018</v>
      </c>
      <c r="B58" s="136">
        <v>326.16326299999997</v>
      </c>
      <c r="C58" s="283">
        <v>487457.14285714284</v>
      </c>
      <c r="D58" s="228">
        <v>1282.55024</v>
      </c>
      <c r="E58" s="283">
        <v>39547.820780987829</v>
      </c>
      <c r="F58" s="255">
        <f t="shared" si="3"/>
        <v>528287.5138781307</v>
      </c>
      <c r="G58" s="228">
        <v>303571.88415224489</v>
      </c>
      <c r="H58" s="283">
        <v>65246.929269387758</v>
      </c>
      <c r="I58" s="255">
        <f t="shared" si="4"/>
        <v>159468.70045649807</v>
      </c>
      <c r="J58" s="221">
        <f t="shared" si="5"/>
        <v>0.48892293690506183</v>
      </c>
      <c r="K58" s="9"/>
    </row>
    <row r="59" spans="1:11" ht="12" customHeight="1" x14ac:dyDescent="0.25">
      <c r="A59" s="152">
        <v>2019</v>
      </c>
      <c r="B59" s="136">
        <v>327.77654100000001</v>
      </c>
      <c r="C59" s="227">
        <v>370725.22796352586</v>
      </c>
      <c r="D59" s="284">
        <v>1604.6994399999999</v>
      </c>
      <c r="E59" s="227">
        <v>65246.929269387758</v>
      </c>
      <c r="F59" s="227">
        <f t="shared" si="3"/>
        <v>437576.85667291359</v>
      </c>
      <c r="G59" s="288">
        <v>207610.36108802434</v>
      </c>
      <c r="H59" s="227">
        <v>72078.039817629178</v>
      </c>
      <c r="I59" s="227">
        <f t="shared" si="4"/>
        <v>157888.45576726011</v>
      </c>
      <c r="J59" s="220">
        <f t="shared" si="5"/>
        <v>0.48169541140914079</v>
      </c>
      <c r="K59" s="9"/>
    </row>
    <row r="60" spans="1:11" ht="12" customHeight="1" thickBot="1" x14ac:dyDescent="0.3">
      <c r="A60" s="140">
        <v>2020</v>
      </c>
      <c r="B60" s="226">
        <v>329.37155899999999</v>
      </c>
      <c r="C60" s="289">
        <v>526563.88888888899</v>
      </c>
      <c r="D60" s="274">
        <v>3096.6728400000002</v>
      </c>
      <c r="E60" s="285">
        <v>72078.039817629178</v>
      </c>
      <c r="F60" s="274">
        <f t="shared" si="3"/>
        <v>601738.60154651816</v>
      </c>
      <c r="G60" s="285">
        <v>260120.05098688893</v>
      </c>
      <c r="H60" s="274">
        <v>143110.1519938889</v>
      </c>
      <c r="I60" s="274">
        <f t="shared" si="4"/>
        <v>198508.39856574032</v>
      </c>
      <c r="J60" s="279">
        <f t="shared" si="5"/>
        <v>0.60268834130192861</v>
      </c>
      <c r="K60" s="9"/>
    </row>
    <row r="61" spans="1:11" ht="15" customHeight="1" thickTop="1" x14ac:dyDescent="0.25">
      <c r="A61" s="6" t="s">
        <v>12</v>
      </c>
      <c r="B61" s="6"/>
      <c r="C61" s="6"/>
      <c r="D61" s="6"/>
      <c r="E61" s="6"/>
      <c r="F61" s="6"/>
      <c r="G61" s="6"/>
      <c r="H61" s="6"/>
      <c r="I61" s="6"/>
      <c r="J61" s="6"/>
      <c r="K61" s="62"/>
    </row>
    <row r="62" spans="1:11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2"/>
    </row>
    <row r="63" spans="1:11" ht="15" customHeight="1" x14ac:dyDescent="0.25">
      <c r="A63" s="6" t="s">
        <v>108</v>
      </c>
      <c r="B63" s="6"/>
      <c r="C63" s="6"/>
      <c r="D63" s="6"/>
      <c r="E63" s="6"/>
      <c r="F63" s="6"/>
      <c r="G63" s="6"/>
      <c r="H63" s="6"/>
      <c r="I63" s="6"/>
      <c r="J63" s="6"/>
    </row>
    <row r="64" spans="1:11" ht="15" customHeight="1" x14ac:dyDescent="0.25">
      <c r="A64" s="6" t="s">
        <v>109</v>
      </c>
      <c r="B64" s="6"/>
      <c r="C64" s="6"/>
      <c r="D64" s="6"/>
      <c r="E64" s="6"/>
      <c r="F64" s="6"/>
      <c r="G64" s="6"/>
      <c r="H64" s="6"/>
      <c r="I64" s="6"/>
      <c r="J64" s="6"/>
    </row>
    <row r="65" spans="1:10" ht="15" customHeight="1" x14ac:dyDescent="0.25">
      <c r="A65" s="6" t="s">
        <v>57</v>
      </c>
      <c r="B65" s="6"/>
      <c r="C65" s="6"/>
      <c r="D65" s="6"/>
      <c r="E65" s="6"/>
      <c r="F65" s="6"/>
      <c r="G65" s="6"/>
      <c r="H65" s="6"/>
      <c r="I65" s="6"/>
      <c r="J65" s="6"/>
    </row>
    <row r="66" spans="1:10" ht="15" customHeight="1" x14ac:dyDescent="0.25">
      <c r="A66" s="6" t="s">
        <v>83</v>
      </c>
      <c r="B66" s="6"/>
      <c r="C66" s="6"/>
      <c r="D66" s="6"/>
      <c r="E66" s="6"/>
      <c r="F66" s="6"/>
      <c r="G66" s="6"/>
      <c r="H66" s="6"/>
      <c r="I66" s="6"/>
      <c r="J66" s="6"/>
    </row>
    <row r="67" spans="1:10" ht="15" customHeight="1" x14ac:dyDescent="0.25">
      <c r="A67" s="45" t="s">
        <v>68</v>
      </c>
      <c r="B67" s="6"/>
      <c r="C67" s="6"/>
      <c r="D67" s="6"/>
      <c r="E67" s="6"/>
      <c r="F67" s="6"/>
      <c r="G67" s="6"/>
      <c r="H67" s="6"/>
      <c r="I67" s="6"/>
      <c r="J67" s="6"/>
    </row>
    <row r="68" spans="1:10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ht="12" customHeight="1" x14ac:dyDescent="0.25">
      <c r="A69" s="6" t="s">
        <v>46</v>
      </c>
      <c r="B69" s="6"/>
      <c r="C69" s="6"/>
      <c r="D69" s="6"/>
      <c r="E69" s="6"/>
      <c r="F69" s="6"/>
      <c r="G69" s="6"/>
      <c r="H69" s="6"/>
      <c r="I69" s="6"/>
      <c r="J69" s="6"/>
    </row>
    <row r="70" spans="1:10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ht="12" customHeight="1" x14ac:dyDescent="0.25">
      <c r="H74" s="41"/>
      <c r="I74" s="41"/>
    </row>
    <row r="75" spans="1:10" ht="12" customHeight="1" x14ac:dyDescent="0.25">
      <c r="H75" s="41"/>
      <c r="I75" s="41"/>
    </row>
    <row r="76" spans="1:10" ht="12" customHeight="1" x14ac:dyDescent="0.25">
      <c r="H76" s="41"/>
      <c r="I76" s="41"/>
    </row>
    <row r="77" spans="1:10" ht="12" customHeight="1" x14ac:dyDescent="0.25">
      <c r="H77" s="41"/>
      <c r="I77" s="41"/>
    </row>
    <row r="78" spans="1:10" ht="12" customHeight="1" x14ac:dyDescent="0.25">
      <c r="H78" s="41"/>
      <c r="I78" s="41"/>
    </row>
    <row r="79" spans="1:10" ht="12" customHeight="1" x14ac:dyDescent="0.25">
      <c r="H79" s="41"/>
      <c r="I79" s="41"/>
    </row>
    <row r="80" spans="1:10" ht="12" customHeight="1" x14ac:dyDescent="0.25">
      <c r="H80" s="41"/>
      <c r="I80" s="41"/>
    </row>
    <row r="81" spans="8:9" ht="12" customHeight="1" x14ac:dyDescent="0.25">
      <c r="H81" s="41"/>
      <c r="I81" s="41"/>
    </row>
    <row r="82" spans="8:9" ht="12" customHeight="1" x14ac:dyDescent="0.25">
      <c r="I82" s="41"/>
    </row>
    <row r="83" spans="8:9" ht="12" customHeight="1" x14ac:dyDescent="0.25">
      <c r="I83" s="41"/>
    </row>
    <row r="84" spans="8:9" ht="12" customHeight="1" x14ac:dyDescent="0.25">
      <c r="I84" s="41"/>
    </row>
    <row r="85" spans="8:9" ht="12" customHeight="1" x14ac:dyDescent="0.25">
      <c r="I85" s="41"/>
    </row>
    <row r="86" spans="8:9" ht="12" customHeight="1" x14ac:dyDescent="0.25">
      <c r="I86" s="41"/>
    </row>
    <row r="87" spans="8:9" ht="12" customHeight="1" x14ac:dyDescent="0.25">
      <c r="I87" s="41"/>
    </row>
    <row r="88" spans="8:9" ht="12" customHeight="1" x14ac:dyDescent="0.25">
      <c r="I88" s="41"/>
    </row>
    <row r="89" spans="8:9" ht="12" customHeight="1" x14ac:dyDescent="0.25">
      <c r="I89" s="41"/>
    </row>
    <row r="90" spans="8:9" ht="12" customHeight="1" x14ac:dyDescent="0.25">
      <c r="I90" s="41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autoPageBreaks="0" fitToPage="1"/>
  </sheetPr>
  <dimension ref="A1:AX90"/>
  <sheetViews>
    <sheetView showZeros="0" showOutlineSymbols="0" zoomScaleNormal="100" workbookViewId="0">
      <pane ySplit="4" topLeftCell="A5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15" customWidth="1"/>
    <col min="2" max="2" width="22.6640625" style="15" customWidth="1"/>
    <col min="3" max="4" width="12.6640625" style="41" customWidth="1"/>
    <col min="5" max="5" width="15.5546875" style="41" customWidth="1"/>
    <col min="6" max="7" width="12.6640625" style="41" customWidth="1"/>
    <col min="8" max="9" width="12.6640625" style="40" customWidth="1"/>
    <col min="10" max="10" width="15.5546875" style="16" customWidth="1"/>
    <col min="11" max="16384" width="12.6640625" style="6"/>
  </cols>
  <sheetData>
    <row r="1" spans="1:50" s="4" customFormat="1" ht="18" customHeight="1" thickBot="1" x14ac:dyDescent="0.3">
      <c r="A1" s="63" t="s">
        <v>110</v>
      </c>
      <c r="B1" s="63"/>
      <c r="C1" s="63"/>
      <c r="D1" s="63"/>
      <c r="E1" s="63"/>
      <c r="F1" s="63"/>
      <c r="G1" s="63"/>
      <c r="H1" s="63"/>
      <c r="J1" s="112" t="s">
        <v>10</v>
      </c>
    </row>
    <row r="2" spans="1:50" ht="33" customHeight="1" thickTop="1" x14ac:dyDescent="0.25">
      <c r="A2" s="66" t="s">
        <v>49</v>
      </c>
      <c r="B2" s="117" t="s">
        <v>50</v>
      </c>
      <c r="C2" s="95" t="s">
        <v>1</v>
      </c>
      <c r="D2" s="96"/>
      <c r="E2" s="96"/>
      <c r="F2" s="96"/>
      <c r="G2" s="123" t="s">
        <v>32</v>
      </c>
      <c r="H2" s="119"/>
      <c r="I2" s="120" t="s">
        <v>62</v>
      </c>
      <c r="J2" s="121"/>
    </row>
    <row r="3" spans="1:50" ht="27" customHeight="1" x14ac:dyDescent="0.25">
      <c r="A3" s="108"/>
      <c r="B3" s="118"/>
      <c r="C3" s="89" t="s">
        <v>80</v>
      </c>
      <c r="D3" s="113" t="s">
        <v>2</v>
      </c>
      <c r="E3" s="88" t="s">
        <v>42</v>
      </c>
      <c r="F3" s="88" t="s">
        <v>81</v>
      </c>
      <c r="G3" s="114" t="s">
        <v>4</v>
      </c>
      <c r="H3" s="88" t="s">
        <v>43</v>
      </c>
      <c r="I3" s="88" t="s">
        <v>3</v>
      </c>
      <c r="J3" s="115" t="s">
        <v>29</v>
      </c>
    </row>
    <row r="4" spans="1:50" ht="15" customHeight="1" x14ac:dyDescent="0.25">
      <c r="A4" s="7"/>
      <c r="B4" s="50" t="s">
        <v>23</v>
      </c>
      <c r="C4" s="122" t="s">
        <v>126</v>
      </c>
      <c r="D4" s="126"/>
      <c r="E4" s="126"/>
      <c r="F4" s="126"/>
      <c r="G4" s="126"/>
      <c r="H4" s="126"/>
      <c r="I4" s="126"/>
      <c r="J4" s="61" t="s">
        <v>25</v>
      </c>
      <c r="K4" s="46"/>
    </row>
    <row r="5" spans="1:50" ht="12" customHeight="1" x14ac:dyDescent="0.25">
      <c r="A5" s="148">
        <v>1965</v>
      </c>
      <c r="B5" s="149">
        <v>193.22300000000001</v>
      </c>
      <c r="C5" s="199">
        <v>2560</v>
      </c>
      <c r="D5" s="268" t="s">
        <v>7</v>
      </c>
      <c r="E5" s="290" t="s">
        <v>7</v>
      </c>
      <c r="F5" s="199">
        <f t="shared" ref="F5:F40" si="0">SUM(C5,D5,E5)</f>
        <v>2560</v>
      </c>
      <c r="G5" s="268" t="s">
        <v>7</v>
      </c>
      <c r="H5" s="290" t="s">
        <v>7</v>
      </c>
      <c r="I5" s="199">
        <f t="shared" ref="I5:I38" si="1">F5-SUM(G5,H5)</f>
        <v>2560</v>
      </c>
      <c r="J5" s="146">
        <f t="shared" ref="J5:J38" si="2">I5/B5/1000</f>
        <v>1.3248940343540882E-2</v>
      </c>
    </row>
    <row r="6" spans="1:50" s="53" customFormat="1" ht="12" customHeight="1" x14ac:dyDescent="0.25">
      <c r="A6" s="147">
        <v>1966</v>
      </c>
      <c r="B6" s="136">
        <v>195.53899999999999</v>
      </c>
      <c r="C6" s="196">
        <v>2620</v>
      </c>
      <c r="D6" s="269" t="s">
        <v>7</v>
      </c>
      <c r="E6" s="291" t="s">
        <v>7</v>
      </c>
      <c r="F6" s="196">
        <f t="shared" si="0"/>
        <v>2620</v>
      </c>
      <c r="G6" s="269" t="s">
        <v>7</v>
      </c>
      <c r="H6" s="291" t="s">
        <v>7</v>
      </c>
      <c r="I6" s="196">
        <f t="shared" si="1"/>
        <v>2620</v>
      </c>
      <c r="J6" s="137">
        <f t="shared" si="2"/>
        <v>1.3398861608170238E-2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 ht="12" customHeight="1" x14ac:dyDescent="0.25">
      <c r="A7" s="147">
        <v>1967</v>
      </c>
      <c r="B7" s="136">
        <v>197.73599999999999</v>
      </c>
      <c r="C7" s="196">
        <v>2390</v>
      </c>
      <c r="D7" s="269" t="s">
        <v>7</v>
      </c>
      <c r="E7" s="291" t="s">
        <v>7</v>
      </c>
      <c r="F7" s="196">
        <f t="shared" si="0"/>
        <v>2390</v>
      </c>
      <c r="G7" s="269" t="s">
        <v>7</v>
      </c>
      <c r="H7" s="291" t="s">
        <v>7</v>
      </c>
      <c r="I7" s="196">
        <f t="shared" si="1"/>
        <v>2390</v>
      </c>
      <c r="J7" s="137">
        <f t="shared" si="2"/>
        <v>1.2086822834486387E-2</v>
      </c>
    </row>
    <row r="8" spans="1:50" ht="12" customHeight="1" x14ac:dyDescent="0.25">
      <c r="A8" s="147">
        <v>1968</v>
      </c>
      <c r="B8" s="136">
        <v>199.80799999999999</v>
      </c>
      <c r="C8" s="196">
        <v>3130</v>
      </c>
      <c r="D8" s="269" t="s">
        <v>7</v>
      </c>
      <c r="E8" s="291" t="s">
        <v>7</v>
      </c>
      <c r="F8" s="196">
        <f t="shared" si="0"/>
        <v>3130</v>
      </c>
      <c r="G8" s="269" t="s">
        <v>7</v>
      </c>
      <c r="H8" s="291" t="s">
        <v>7</v>
      </c>
      <c r="I8" s="196">
        <f t="shared" si="1"/>
        <v>3130</v>
      </c>
      <c r="J8" s="137">
        <f t="shared" si="2"/>
        <v>1.5665038436899426E-2</v>
      </c>
    </row>
    <row r="9" spans="1:50" ht="12" customHeight="1" x14ac:dyDescent="0.25">
      <c r="A9" s="147">
        <v>1969</v>
      </c>
      <c r="B9" s="136">
        <v>201.76</v>
      </c>
      <c r="C9" s="196">
        <v>3020</v>
      </c>
      <c r="D9" s="269" t="s">
        <v>7</v>
      </c>
      <c r="E9" s="291" t="s">
        <v>7</v>
      </c>
      <c r="F9" s="196">
        <f t="shared" si="0"/>
        <v>3020</v>
      </c>
      <c r="G9" s="269" t="s">
        <v>7</v>
      </c>
      <c r="H9" s="291" t="s">
        <v>7</v>
      </c>
      <c r="I9" s="196">
        <f t="shared" si="1"/>
        <v>3020</v>
      </c>
      <c r="J9" s="137">
        <f t="shared" si="2"/>
        <v>1.4968279143536876E-2</v>
      </c>
    </row>
    <row r="10" spans="1:50" ht="12" customHeight="1" x14ac:dyDescent="0.25">
      <c r="A10" s="147">
        <v>1970</v>
      </c>
      <c r="B10" s="136">
        <v>203.84899999999999</v>
      </c>
      <c r="C10" s="196">
        <v>6004.0288</v>
      </c>
      <c r="D10" s="269" t="s">
        <v>7</v>
      </c>
      <c r="E10" s="291" t="s">
        <v>7</v>
      </c>
      <c r="F10" s="196">
        <f t="shared" si="0"/>
        <v>6004.0288</v>
      </c>
      <c r="G10" s="269" t="s">
        <v>7</v>
      </c>
      <c r="H10" s="291" t="s">
        <v>7</v>
      </c>
      <c r="I10" s="196">
        <f t="shared" si="1"/>
        <v>6004.0288</v>
      </c>
      <c r="J10" s="137">
        <f t="shared" si="2"/>
        <v>2.9453314953715743E-2</v>
      </c>
      <c r="K10" s="9"/>
    </row>
    <row r="11" spans="1:50" ht="12" customHeight="1" x14ac:dyDescent="0.25">
      <c r="A11" s="148">
        <v>1971</v>
      </c>
      <c r="B11" s="149">
        <v>206.46599999999998</v>
      </c>
      <c r="C11" s="199">
        <v>6563.7263999999996</v>
      </c>
      <c r="D11" s="268" t="s">
        <v>7</v>
      </c>
      <c r="E11" s="290" t="s">
        <v>7</v>
      </c>
      <c r="F11" s="199">
        <f t="shared" si="0"/>
        <v>6563.7263999999996</v>
      </c>
      <c r="G11" s="268" t="s">
        <v>7</v>
      </c>
      <c r="H11" s="290" t="s">
        <v>7</v>
      </c>
      <c r="I11" s="199">
        <f t="shared" si="1"/>
        <v>6563.7263999999996</v>
      </c>
      <c r="J11" s="146">
        <f t="shared" si="2"/>
        <v>3.1790834326232892E-2</v>
      </c>
      <c r="K11" s="9"/>
    </row>
    <row r="12" spans="1:50" ht="12" customHeight="1" x14ac:dyDescent="0.25">
      <c r="A12" s="148">
        <v>1972</v>
      </c>
      <c r="B12" s="149">
        <v>208.917</v>
      </c>
      <c r="C12" s="199">
        <v>5955.8729999999996</v>
      </c>
      <c r="D12" s="268" t="s">
        <v>7</v>
      </c>
      <c r="E12" s="290" t="s">
        <v>7</v>
      </c>
      <c r="F12" s="199">
        <f t="shared" si="0"/>
        <v>5955.8729999999996</v>
      </c>
      <c r="G12" s="268" t="s">
        <v>7</v>
      </c>
      <c r="H12" s="290" t="s">
        <v>7</v>
      </c>
      <c r="I12" s="199">
        <f t="shared" si="1"/>
        <v>5955.8729999999996</v>
      </c>
      <c r="J12" s="146">
        <f t="shared" si="2"/>
        <v>2.8508321486523353E-2</v>
      </c>
      <c r="K12" s="9"/>
    </row>
    <row r="13" spans="1:50" ht="12" customHeight="1" x14ac:dyDescent="0.25">
      <c r="A13" s="148">
        <v>1973</v>
      </c>
      <c r="B13" s="149">
        <v>210.98500000000001</v>
      </c>
      <c r="C13" s="199">
        <v>5507.9331999999995</v>
      </c>
      <c r="D13" s="268" t="s">
        <v>7</v>
      </c>
      <c r="E13" s="290" t="s">
        <v>7</v>
      </c>
      <c r="F13" s="199">
        <f t="shared" si="0"/>
        <v>5507.9331999999995</v>
      </c>
      <c r="G13" s="268" t="s">
        <v>7</v>
      </c>
      <c r="H13" s="290" t="s">
        <v>7</v>
      </c>
      <c r="I13" s="199">
        <f t="shared" si="1"/>
        <v>5507.9331999999995</v>
      </c>
      <c r="J13" s="146">
        <f t="shared" si="2"/>
        <v>2.6105804678057676E-2</v>
      </c>
      <c r="K13" s="9"/>
    </row>
    <row r="14" spans="1:50" ht="12" customHeight="1" x14ac:dyDescent="0.25">
      <c r="A14" s="148">
        <v>1974</v>
      </c>
      <c r="B14" s="149">
        <v>212.93199999999999</v>
      </c>
      <c r="C14" s="199">
        <v>7436.8909999999996</v>
      </c>
      <c r="D14" s="268" t="s">
        <v>7</v>
      </c>
      <c r="E14" s="290" t="s">
        <v>7</v>
      </c>
      <c r="F14" s="199">
        <f t="shared" si="0"/>
        <v>7436.8909999999996</v>
      </c>
      <c r="G14" s="268" t="s">
        <v>7</v>
      </c>
      <c r="H14" s="290" t="s">
        <v>7</v>
      </c>
      <c r="I14" s="199">
        <f t="shared" si="1"/>
        <v>7436.8909999999996</v>
      </c>
      <c r="J14" s="146">
        <f t="shared" si="2"/>
        <v>3.4926131347096726E-2</v>
      </c>
      <c r="K14" s="9"/>
    </row>
    <row r="15" spans="1:50" ht="12" customHeight="1" x14ac:dyDescent="0.25">
      <c r="A15" s="148">
        <v>1975</v>
      </c>
      <c r="B15" s="149">
        <v>214.93100000000001</v>
      </c>
      <c r="C15" s="199">
        <v>8272.8029999999999</v>
      </c>
      <c r="D15" s="268" t="s">
        <v>7</v>
      </c>
      <c r="E15" s="290" t="s">
        <v>7</v>
      </c>
      <c r="F15" s="199">
        <f t="shared" si="0"/>
        <v>8272.8029999999999</v>
      </c>
      <c r="G15" s="268" t="s">
        <v>7</v>
      </c>
      <c r="H15" s="290" t="s">
        <v>7</v>
      </c>
      <c r="I15" s="199">
        <f t="shared" si="1"/>
        <v>8272.8029999999999</v>
      </c>
      <c r="J15" s="146">
        <f t="shared" si="2"/>
        <v>3.8490506255495945E-2</v>
      </c>
      <c r="K15" s="9"/>
    </row>
    <row r="16" spans="1:50" ht="12" customHeight="1" x14ac:dyDescent="0.25">
      <c r="A16" s="147">
        <v>1976</v>
      </c>
      <c r="B16" s="136">
        <v>217.095</v>
      </c>
      <c r="C16" s="196">
        <v>8627.1569999999992</v>
      </c>
      <c r="D16" s="269" t="s">
        <v>7</v>
      </c>
      <c r="E16" s="291" t="s">
        <v>7</v>
      </c>
      <c r="F16" s="196">
        <f t="shared" si="0"/>
        <v>8627.1569999999992</v>
      </c>
      <c r="G16" s="269" t="s">
        <v>7</v>
      </c>
      <c r="H16" s="291" t="s">
        <v>7</v>
      </c>
      <c r="I16" s="196">
        <f t="shared" si="1"/>
        <v>8627.1569999999992</v>
      </c>
      <c r="J16" s="137">
        <f t="shared" si="2"/>
        <v>3.973908657500172E-2</v>
      </c>
      <c r="K16" s="9"/>
    </row>
    <row r="17" spans="1:11" ht="12" customHeight="1" x14ac:dyDescent="0.25">
      <c r="A17" s="147">
        <v>1977</v>
      </c>
      <c r="B17" s="136">
        <v>219.179</v>
      </c>
      <c r="C17" s="196">
        <v>8940.6239999999998</v>
      </c>
      <c r="D17" s="269" t="s">
        <v>7</v>
      </c>
      <c r="E17" s="291" t="s">
        <v>7</v>
      </c>
      <c r="F17" s="196">
        <f t="shared" si="0"/>
        <v>8940.6239999999998</v>
      </c>
      <c r="G17" s="269" t="s">
        <v>7</v>
      </c>
      <c r="H17" s="291" t="s">
        <v>7</v>
      </c>
      <c r="I17" s="196">
        <f t="shared" si="1"/>
        <v>8940.6239999999998</v>
      </c>
      <c r="J17" s="137">
        <f t="shared" si="2"/>
        <v>4.079142618590284E-2</v>
      </c>
      <c r="K17" s="9"/>
    </row>
    <row r="18" spans="1:11" ht="12" customHeight="1" x14ac:dyDescent="0.25">
      <c r="A18" s="147">
        <v>1978</v>
      </c>
      <c r="B18" s="136">
        <v>221.47699999999998</v>
      </c>
      <c r="C18" s="196">
        <v>9531.2139999999999</v>
      </c>
      <c r="D18" s="269" t="s">
        <v>7</v>
      </c>
      <c r="E18" s="291" t="s">
        <v>7</v>
      </c>
      <c r="F18" s="196">
        <f t="shared" si="0"/>
        <v>9531.2139999999999</v>
      </c>
      <c r="G18" s="269" t="s">
        <v>7</v>
      </c>
      <c r="H18" s="291" t="s">
        <v>7</v>
      </c>
      <c r="I18" s="196">
        <f t="shared" si="1"/>
        <v>9531.2139999999999</v>
      </c>
      <c r="J18" s="137">
        <f t="shared" si="2"/>
        <v>4.3034780135183338E-2</v>
      </c>
      <c r="K18" s="9"/>
    </row>
    <row r="19" spans="1:11" ht="12" customHeight="1" x14ac:dyDescent="0.25">
      <c r="A19" s="147">
        <v>1979</v>
      </c>
      <c r="B19" s="136">
        <v>223.86500000000001</v>
      </c>
      <c r="C19" s="196">
        <v>12111.637999999999</v>
      </c>
      <c r="D19" s="269" t="s">
        <v>7</v>
      </c>
      <c r="E19" s="291" t="s">
        <v>7</v>
      </c>
      <c r="F19" s="196">
        <f t="shared" si="0"/>
        <v>12111.637999999999</v>
      </c>
      <c r="G19" s="269" t="s">
        <v>7</v>
      </c>
      <c r="H19" s="291" t="s">
        <v>7</v>
      </c>
      <c r="I19" s="196">
        <f t="shared" si="1"/>
        <v>12111.637999999999</v>
      </c>
      <c r="J19" s="137">
        <f t="shared" si="2"/>
        <v>5.4102418868514496E-2</v>
      </c>
      <c r="K19" s="9"/>
    </row>
    <row r="20" spans="1:11" ht="12" customHeight="1" x14ac:dyDescent="0.25">
      <c r="A20" s="147">
        <v>1980</v>
      </c>
      <c r="B20" s="136">
        <v>226.45099999999999</v>
      </c>
      <c r="C20" s="196">
        <v>15169.076999999999</v>
      </c>
      <c r="D20" s="269" t="s">
        <v>7</v>
      </c>
      <c r="E20" s="291" t="s">
        <v>7</v>
      </c>
      <c r="F20" s="196">
        <f t="shared" si="0"/>
        <v>15169.076999999999</v>
      </c>
      <c r="G20" s="269" t="s">
        <v>7</v>
      </c>
      <c r="H20" s="291" t="s">
        <v>7</v>
      </c>
      <c r="I20" s="196">
        <f t="shared" si="1"/>
        <v>15169.076999999999</v>
      </c>
      <c r="J20" s="137">
        <f t="shared" si="2"/>
        <v>6.6986133865604466E-2</v>
      </c>
      <c r="K20" s="9"/>
    </row>
    <row r="21" spans="1:11" ht="12" customHeight="1" x14ac:dyDescent="0.25">
      <c r="A21" s="148">
        <v>1981</v>
      </c>
      <c r="B21" s="149">
        <v>228.93700000000001</v>
      </c>
      <c r="C21" s="199">
        <v>15155.447999999999</v>
      </c>
      <c r="D21" s="268" t="s">
        <v>7</v>
      </c>
      <c r="E21" s="290" t="s">
        <v>7</v>
      </c>
      <c r="F21" s="199">
        <f t="shared" si="0"/>
        <v>15155.447999999999</v>
      </c>
      <c r="G21" s="268" t="s">
        <v>7</v>
      </c>
      <c r="H21" s="290" t="s">
        <v>7</v>
      </c>
      <c r="I21" s="199">
        <f t="shared" si="1"/>
        <v>15155.447999999999</v>
      </c>
      <c r="J21" s="146">
        <f t="shared" si="2"/>
        <v>6.6199207642277116E-2</v>
      </c>
      <c r="K21" s="9"/>
    </row>
    <row r="22" spans="1:11" ht="12" customHeight="1" x14ac:dyDescent="0.25">
      <c r="A22" s="148">
        <v>1982</v>
      </c>
      <c r="B22" s="149">
        <v>231.15700000000001</v>
      </c>
      <c r="C22" s="199">
        <v>16681.896000000001</v>
      </c>
      <c r="D22" s="199">
        <v>541</v>
      </c>
      <c r="E22" s="290" t="s">
        <v>7</v>
      </c>
      <c r="F22" s="199">
        <f t="shared" si="0"/>
        <v>17222.896000000001</v>
      </c>
      <c r="G22" s="268" t="s">
        <v>7</v>
      </c>
      <c r="H22" s="290" t="s">
        <v>7</v>
      </c>
      <c r="I22" s="199">
        <f t="shared" si="1"/>
        <v>17222.896000000001</v>
      </c>
      <c r="J22" s="146">
        <f t="shared" si="2"/>
        <v>7.4507352145944103E-2</v>
      </c>
      <c r="K22" s="9"/>
    </row>
    <row r="23" spans="1:11" ht="12" customHeight="1" x14ac:dyDescent="0.25">
      <c r="A23" s="148">
        <v>1983</v>
      </c>
      <c r="B23" s="149">
        <v>233.322</v>
      </c>
      <c r="C23" s="199">
        <v>16545.606</v>
      </c>
      <c r="D23" s="199">
        <v>548</v>
      </c>
      <c r="E23" s="290" t="s">
        <v>7</v>
      </c>
      <c r="F23" s="199">
        <f t="shared" si="0"/>
        <v>17093.606</v>
      </c>
      <c r="G23" s="268" t="s">
        <v>7</v>
      </c>
      <c r="H23" s="290" t="s">
        <v>7</v>
      </c>
      <c r="I23" s="199">
        <f t="shared" si="1"/>
        <v>17093.606</v>
      </c>
      <c r="J23" s="146">
        <f t="shared" si="2"/>
        <v>7.3261869862250445E-2</v>
      </c>
      <c r="K23" s="9"/>
    </row>
    <row r="24" spans="1:11" ht="12" customHeight="1" x14ac:dyDescent="0.25">
      <c r="A24" s="148">
        <v>1984</v>
      </c>
      <c r="B24" s="149">
        <v>235.38499999999999</v>
      </c>
      <c r="C24" s="199">
        <v>17127.11</v>
      </c>
      <c r="D24" s="199">
        <v>1003</v>
      </c>
      <c r="E24" s="290" t="s">
        <v>7</v>
      </c>
      <c r="F24" s="199">
        <f t="shared" si="0"/>
        <v>18130.11</v>
      </c>
      <c r="G24" s="268" t="s">
        <v>7</v>
      </c>
      <c r="H24" s="290" t="s">
        <v>7</v>
      </c>
      <c r="I24" s="199">
        <f t="shared" si="1"/>
        <v>18130.11</v>
      </c>
      <c r="J24" s="146">
        <f t="shared" si="2"/>
        <v>7.702321728232471E-2</v>
      </c>
      <c r="K24" s="9"/>
    </row>
    <row r="25" spans="1:11" ht="12" customHeight="1" x14ac:dyDescent="0.25">
      <c r="A25" s="148">
        <v>1985</v>
      </c>
      <c r="B25" s="149">
        <v>237.46799999999999</v>
      </c>
      <c r="C25" s="199">
        <v>19080.599999999999</v>
      </c>
      <c r="D25" s="199">
        <v>1515</v>
      </c>
      <c r="E25" s="290" t="s">
        <v>7</v>
      </c>
      <c r="F25" s="199">
        <f t="shared" si="0"/>
        <v>20595.599999999999</v>
      </c>
      <c r="G25" s="268" t="s">
        <v>7</v>
      </c>
      <c r="H25" s="290" t="s">
        <v>7</v>
      </c>
      <c r="I25" s="199">
        <f t="shared" si="1"/>
        <v>20595.599999999999</v>
      </c>
      <c r="J25" s="146">
        <f t="shared" si="2"/>
        <v>8.6730001515993735E-2</v>
      </c>
      <c r="K25" s="9"/>
    </row>
    <row r="26" spans="1:11" ht="12" customHeight="1" x14ac:dyDescent="0.25">
      <c r="A26" s="147">
        <v>1986</v>
      </c>
      <c r="B26" s="136">
        <v>239.63800000000001</v>
      </c>
      <c r="C26" s="196">
        <v>19989.2</v>
      </c>
      <c r="D26" s="196">
        <v>1649</v>
      </c>
      <c r="E26" s="291" t="s">
        <v>7</v>
      </c>
      <c r="F26" s="196">
        <f t="shared" si="0"/>
        <v>21638.2</v>
      </c>
      <c r="G26" s="269" t="s">
        <v>7</v>
      </c>
      <c r="H26" s="291" t="s">
        <v>7</v>
      </c>
      <c r="I26" s="196">
        <f t="shared" si="1"/>
        <v>21638.2</v>
      </c>
      <c r="J26" s="137">
        <f t="shared" si="2"/>
        <v>9.0295362171274998E-2</v>
      </c>
      <c r="K26" s="9"/>
    </row>
    <row r="27" spans="1:11" ht="12" customHeight="1" x14ac:dyDescent="0.25">
      <c r="A27" s="147">
        <v>1987</v>
      </c>
      <c r="B27" s="136">
        <v>241.78399999999999</v>
      </c>
      <c r="C27" s="196">
        <v>19398.61</v>
      </c>
      <c r="D27" s="196">
        <v>2090</v>
      </c>
      <c r="E27" s="291" t="s">
        <v>7</v>
      </c>
      <c r="F27" s="196">
        <f t="shared" si="0"/>
        <v>21488.61</v>
      </c>
      <c r="G27" s="196">
        <v>632</v>
      </c>
      <c r="H27" s="291" t="s">
        <v>7</v>
      </c>
      <c r="I27" s="196">
        <f t="shared" si="1"/>
        <v>20856.61</v>
      </c>
      <c r="J27" s="137">
        <f t="shared" si="2"/>
        <v>8.6261332428944848E-2</v>
      </c>
      <c r="K27" s="9"/>
    </row>
    <row r="28" spans="1:11" ht="12" customHeight="1" x14ac:dyDescent="0.25">
      <c r="A28" s="147">
        <v>1988</v>
      </c>
      <c r="B28" s="136">
        <v>243.98099999999999</v>
      </c>
      <c r="C28" s="196">
        <v>20670.649999999998</v>
      </c>
      <c r="D28" s="196">
        <v>2503</v>
      </c>
      <c r="E28" s="291" t="s">
        <v>7</v>
      </c>
      <c r="F28" s="196">
        <f t="shared" si="0"/>
        <v>23173.649999999998</v>
      </c>
      <c r="G28" s="196">
        <v>1259</v>
      </c>
      <c r="H28" s="291" t="s">
        <v>7</v>
      </c>
      <c r="I28" s="196">
        <f t="shared" si="1"/>
        <v>21914.649999999998</v>
      </c>
      <c r="J28" s="137">
        <f t="shared" si="2"/>
        <v>8.9821133612863285E-2</v>
      </c>
      <c r="K28" s="9"/>
    </row>
    <row r="29" spans="1:11" ht="12" customHeight="1" x14ac:dyDescent="0.25">
      <c r="A29" s="147">
        <v>1989</v>
      </c>
      <c r="B29" s="136">
        <v>246.22399999999999</v>
      </c>
      <c r="C29" s="196">
        <v>22942.149999999998</v>
      </c>
      <c r="D29" s="196">
        <v>3759.9828210000001</v>
      </c>
      <c r="E29" s="291" t="s">
        <v>7</v>
      </c>
      <c r="F29" s="196">
        <f t="shared" si="0"/>
        <v>26702.132820999999</v>
      </c>
      <c r="G29" s="196">
        <v>705.47904000000005</v>
      </c>
      <c r="H29" s="291" t="s">
        <v>7</v>
      </c>
      <c r="I29" s="196">
        <f t="shared" si="1"/>
        <v>25996.653781000001</v>
      </c>
      <c r="J29" s="137">
        <f t="shared" si="2"/>
        <v>0.10558131531044902</v>
      </c>
      <c r="K29" s="9"/>
    </row>
    <row r="30" spans="1:11" ht="12" customHeight="1" x14ac:dyDescent="0.25">
      <c r="A30" s="147">
        <v>1990</v>
      </c>
      <c r="B30" s="136">
        <v>248.65899999999999</v>
      </c>
      <c r="C30" s="196">
        <v>22715</v>
      </c>
      <c r="D30" s="196">
        <v>5161.9019508000001</v>
      </c>
      <c r="E30" s="291" t="s">
        <v>7</v>
      </c>
      <c r="F30" s="196">
        <f t="shared" si="0"/>
        <v>27876.901950799998</v>
      </c>
      <c r="G30" s="196">
        <v>853.188714</v>
      </c>
      <c r="H30" s="291" t="s">
        <v>7</v>
      </c>
      <c r="I30" s="196">
        <f t="shared" si="1"/>
        <v>27023.713236799998</v>
      </c>
      <c r="J30" s="137">
        <f t="shared" si="2"/>
        <v>0.10867780066999384</v>
      </c>
      <c r="K30" s="9"/>
    </row>
    <row r="31" spans="1:11" ht="12" customHeight="1" x14ac:dyDescent="0.25">
      <c r="A31" s="148">
        <v>1991</v>
      </c>
      <c r="B31" s="149">
        <v>251.88900000000001</v>
      </c>
      <c r="C31" s="199">
        <v>22487.85</v>
      </c>
      <c r="D31" s="199">
        <v>2941.4066723999999</v>
      </c>
      <c r="E31" s="290" t="s">
        <v>7</v>
      </c>
      <c r="F31" s="199">
        <f t="shared" si="0"/>
        <v>25429.256672399999</v>
      </c>
      <c r="G31" s="199">
        <v>1712.9912940000002</v>
      </c>
      <c r="H31" s="290" t="s">
        <v>7</v>
      </c>
      <c r="I31" s="199">
        <f t="shared" si="1"/>
        <v>23716.265378399999</v>
      </c>
      <c r="J31" s="146">
        <f t="shared" si="2"/>
        <v>9.4153636635184543E-2</v>
      </c>
      <c r="K31" s="9"/>
    </row>
    <row r="32" spans="1:11" ht="12" customHeight="1" x14ac:dyDescent="0.25">
      <c r="A32" s="148">
        <v>1992</v>
      </c>
      <c r="B32" s="149">
        <v>255.214</v>
      </c>
      <c r="C32" s="199">
        <v>21806.399999999998</v>
      </c>
      <c r="D32" s="199">
        <v>4429.0855980000006</v>
      </c>
      <c r="E32" s="290" t="s">
        <v>7</v>
      </c>
      <c r="F32" s="199">
        <f t="shared" si="0"/>
        <v>26235.485597999999</v>
      </c>
      <c r="G32" s="199">
        <v>2098.8001440000003</v>
      </c>
      <c r="H32" s="290" t="s">
        <v>7</v>
      </c>
      <c r="I32" s="199">
        <f t="shared" si="1"/>
        <v>24136.685453999999</v>
      </c>
      <c r="J32" s="146">
        <f t="shared" si="2"/>
        <v>9.4574300210803472E-2</v>
      </c>
      <c r="K32" s="9"/>
    </row>
    <row r="33" spans="1:11" ht="12" customHeight="1" x14ac:dyDescent="0.25">
      <c r="A33" s="148">
        <v>1993</v>
      </c>
      <c r="B33" s="149">
        <v>258.67899999999997</v>
      </c>
      <c r="C33" s="199">
        <v>22033.55</v>
      </c>
      <c r="D33" s="199">
        <v>4107.1887397800001</v>
      </c>
      <c r="E33" s="290" t="s">
        <v>7</v>
      </c>
      <c r="F33" s="199">
        <f t="shared" si="0"/>
        <v>26140.738739779998</v>
      </c>
      <c r="G33" s="199">
        <v>1446.2320320000001</v>
      </c>
      <c r="H33" s="290" t="s">
        <v>7</v>
      </c>
      <c r="I33" s="199">
        <f t="shared" si="1"/>
        <v>24694.506707779998</v>
      </c>
      <c r="J33" s="146">
        <f t="shared" si="2"/>
        <v>9.5463902008976378E-2</v>
      </c>
      <c r="K33" s="9"/>
    </row>
    <row r="34" spans="1:11" ht="12" customHeight="1" x14ac:dyDescent="0.25">
      <c r="A34" s="148">
        <v>1994</v>
      </c>
      <c r="B34" s="149">
        <v>261.91899999999998</v>
      </c>
      <c r="C34" s="199">
        <v>23850.75</v>
      </c>
      <c r="D34" s="201">
        <v>4680.8227964999996</v>
      </c>
      <c r="E34" s="290" t="s">
        <v>7</v>
      </c>
      <c r="F34" s="199">
        <f t="shared" si="0"/>
        <v>28531.572796500001</v>
      </c>
      <c r="G34" s="199">
        <v>1780</v>
      </c>
      <c r="H34" s="290" t="s">
        <v>7</v>
      </c>
      <c r="I34" s="199">
        <f t="shared" si="1"/>
        <v>26751.572796500001</v>
      </c>
      <c r="J34" s="146">
        <f t="shared" si="2"/>
        <v>0.10213681633062131</v>
      </c>
      <c r="K34" s="9"/>
    </row>
    <row r="35" spans="1:11" ht="12" customHeight="1" x14ac:dyDescent="0.25">
      <c r="A35" s="148">
        <v>1995</v>
      </c>
      <c r="B35" s="149">
        <v>265.04399999999998</v>
      </c>
      <c r="C35" s="199">
        <v>23169.3</v>
      </c>
      <c r="D35" s="199">
        <v>5568.91</v>
      </c>
      <c r="E35" s="290" t="s">
        <v>7</v>
      </c>
      <c r="F35" s="199">
        <f t="shared" si="0"/>
        <v>28738.21</v>
      </c>
      <c r="G35" s="199">
        <v>2442</v>
      </c>
      <c r="H35" s="290" t="s">
        <v>7</v>
      </c>
      <c r="I35" s="199">
        <f t="shared" si="1"/>
        <v>26296.21</v>
      </c>
      <c r="J35" s="146">
        <f t="shared" si="2"/>
        <v>9.9214507779840339E-2</v>
      </c>
      <c r="K35" s="9"/>
    </row>
    <row r="36" spans="1:11" ht="12" customHeight="1" x14ac:dyDescent="0.25">
      <c r="A36" s="147">
        <v>1996</v>
      </c>
      <c r="B36" s="136">
        <v>268.15100000000001</v>
      </c>
      <c r="C36" s="196">
        <v>25667.95</v>
      </c>
      <c r="D36" s="196">
        <v>5492.19</v>
      </c>
      <c r="E36" s="291" t="s">
        <v>7</v>
      </c>
      <c r="F36" s="196">
        <f t="shared" si="0"/>
        <v>31160.14</v>
      </c>
      <c r="G36" s="196">
        <v>3116</v>
      </c>
      <c r="H36" s="291" t="s">
        <v>7</v>
      </c>
      <c r="I36" s="196">
        <f t="shared" si="1"/>
        <v>28044.14</v>
      </c>
      <c r="J36" s="137">
        <f t="shared" si="2"/>
        <v>0.10458338771811404</v>
      </c>
      <c r="K36" s="9"/>
    </row>
    <row r="37" spans="1:11" ht="12" customHeight="1" x14ac:dyDescent="0.25">
      <c r="A37" s="147">
        <v>1997</v>
      </c>
      <c r="B37" s="136">
        <v>271.36</v>
      </c>
      <c r="C37" s="196">
        <v>26349.399999999998</v>
      </c>
      <c r="D37" s="196">
        <v>6840.99</v>
      </c>
      <c r="E37" s="291" t="s">
        <v>7</v>
      </c>
      <c r="F37" s="196">
        <f t="shared" si="0"/>
        <v>33190.39</v>
      </c>
      <c r="G37" s="196">
        <v>1642.829</v>
      </c>
      <c r="H37" s="291" t="s">
        <v>7</v>
      </c>
      <c r="I37" s="196">
        <f t="shared" si="1"/>
        <v>31547.560999999998</v>
      </c>
      <c r="J37" s="137">
        <f t="shared" si="2"/>
        <v>0.11625722656249998</v>
      </c>
      <c r="K37" s="9"/>
    </row>
    <row r="38" spans="1:11" ht="12" customHeight="1" x14ac:dyDescent="0.25">
      <c r="A38" s="147">
        <v>1998</v>
      </c>
      <c r="B38" s="136">
        <v>274.62599999999998</v>
      </c>
      <c r="C38" s="196">
        <v>26122.25</v>
      </c>
      <c r="D38" s="196">
        <v>9081.50036</v>
      </c>
      <c r="E38" s="291" t="s">
        <v>7</v>
      </c>
      <c r="F38" s="196">
        <f t="shared" si="0"/>
        <v>35203.750359999998</v>
      </c>
      <c r="G38" s="196">
        <v>1687.627</v>
      </c>
      <c r="H38" s="291" t="s">
        <v>7</v>
      </c>
      <c r="I38" s="196">
        <f t="shared" si="1"/>
        <v>33516.123359999998</v>
      </c>
      <c r="J38" s="137">
        <f t="shared" si="2"/>
        <v>0.1220427904131437</v>
      </c>
      <c r="K38" s="9"/>
    </row>
    <row r="39" spans="1:11" ht="12" customHeight="1" x14ac:dyDescent="0.25">
      <c r="A39" s="147">
        <v>1999</v>
      </c>
      <c r="B39" s="136">
        <v>277.79000000000002</v>
      </c>
      <c r="C39" s="196">
        <v>25667.95</v>
      </c>
      <c r="D39" s="196">
        <v>11236.324430000001</v>
      </c>
      <c r="E39" s="291" t="s">
        <v>7</v>
      </c>
      <c r="F39" s="196">
        <f t="shared" si="0"/>
        <v>36904.274430000005</v>
      </c>
      <c r="G39" s="196">
        <v>2279.819</v>
      </c>
      <c r="H39" s="291" t="s">
        <v>7</v>
      </c>
      <c r="I39" s="196">
        <f t="shared" ref="I39:I44" si="3">F39-SUM(G39,H39)</f>
        <v>34624.455430000002</v>
      </c>
      <c r="J39" s="137">
        <f t="shared" ref="J39:J44" si="4">I39/B39/1000</f>
        <v>0.12464255527556788</v>
      </c>
      <c r="K39" s="9"/>
    </row>
    <row r="40" spans="1:11" ht="12" customHeight="1" x14ac:dyDescent="0.25">
      <c r="A40" s="147">
        <v>2000</v>
      </c>
      <c r="B40" s="136">
        <v>280.976</v>
      </c>
      <c r="C40" s="196">
        <v>22715</v>
      </c>
      <c r="D40" s="196">
        <v>11022.318590000001</v>
      </c>
      <c r="E40" s="291" t="s">
        <v>7</v>
      </c>
      <c r="F40" s="196">
        <f t="shared" si="0"/>
        <v>33737.318590000003</v>
      </c>
      <c r="G40" s="196">
        <v>2315.7779999999998</v>
      </c>
      <c r="H40" s="291" t="s">
        <v>7</v>
      </c>
      <c r="I40" s="196">
        <f t="shared" si="3"/>
        <v>31421.540590000004</v>
      </c>
      <c r="J40" s="137">
        <f t="shared" si="4"/>
        <v>0.11182998046096465</v>
      </c>
      <c r="K40" s="9"/>
    </row>
    <row r="41" spans="1:11" ht="12" customHeight="1" x14ac:dyDescent="0.25">
      <c r="A41" s="148">
        <v>2001</v>
      </c>
      <c r="B41" s="149">
        <v>283.92040200000002</v>
      </c>
      <c r="C41" s="199">
        <v>25440.799999999999</v>
      </c>
      <c r="D41" s="199">
        <v>11607.5406</v>
      </c>
      <c r="E41" s="290" t="s">
        <v>7</v>
      </c>
      <c r="F41" s="199">
        <f t="shared" ref="F41:F46" si="5">SUM(C41,D41,E41)</f>
        <v>37048.340599999996</v>
      </c>
      <c r="G41" s="199">
        <v>3011.13</v>
      </c>
      <c r="H41" s="290" t="s">
        <v>7</v>
      </c>
      <c r="I41" s="199">
        <f t="shared" si="3"/>
        <v>34037.210599999999</v>
      </c>
      <c r="J41" s="146">
        <f t="shared" si="4"/>
        <v>0.11988293324549461</v>
      </c>
      <c r="K41" s="9"/>
    </row>
    <row r="42" spans="1:11" ht="12" customHeight="1" x14ac:dyDescent="0.25">
      <c r="A42" s="148">
        <v>2002</v>
      </c>
      <c r="B42" s="149">
        <v>286.78755999999998</v>
      </c>
      <c r="C42" s="199">
        <v>24077.899999999998</v>
      </c>
      <c r="D42" s="199">
        <v>9744.383600000001</v>
      </c>
      <c r="E42" s="290" t="s">
        <v>7</v>
      </c>
      <c r="F42" s="199">
        <f t="shared" si="5"/>
        <v>33822.283599999995</v>
      </c>
      <c r="G42" s="199">
        <v>3410.3</v>
      </c>
      <c r="H42" s="290" t="s">
        <v>7</v>
      </c>
      <c r="I42" s="199">
        <f t="shared" si="3"/>
        <v>30411.983599999996</v>
      </c>
      <c r="J42" s="146">
        <f t="shared" si="4"/>
        <v>0.10604359408058005</v>
      </c>
      <c r="K42" s="9"/>
    </row>
    <row r="43" spans="1:11" ht="12" customHeight="1" x14ac:dyDescent="0.25">
      <c r="A43" s="148">
        <v>2003</v>
      </c>
      <c r="B43" s="149">
        <v>289.51758100000001</v>
      </c>
      <c r="C43" s="199">
        <v>24077.899999999998</v>
      </c>
      <c r="D43" s="199">
        <v>14611.713599999999</v>
      </c>
      <c r="E43" s="290" t="s">
        <v>7</v>
      </c>
      <c r="F43" s="199">
        <f t="shared" si="5"/>
        <v>38689.613599999997</v>
      </c>
      <c r="G43" s="199">
        <v>2516.38</v>
      </c>
      <c r="H43" s="290" t="s">
        <v>7</v>
      </c>
      <c r="I43" s="199">
        <f t="shared" si="3"/>
        <v>36173.2336</v>
      </c>
      <c r="J43" s="146">
        <f t="shared" si="4"/>
        <v>0.1249431329007961</v>
      </c>
      <c r="K43" s="9"/>
    </row>
    <row r="44" spans="1:11" ht="12" customHeight="1" x14ac:dyDescent="0.25">
      <c r="A44" s="148">
        <v>2004</v>
      </c>
      <c r="B44" s="149">
        <v>292.19189</v>
      </c>
      <c r="C44" s="199">
        <v>25667.95</v>
      </c>
      <c r="D44" s="199">
        <v>20243.373499999998</v>
      </c>
      <c r="E44" s="290" t="s">
        <v>7</v>
      </c>
      <c r="F44" s="199">
        <f t="shared" si="5"/>
        <v>45911.323499999999</v>
      </c>
      <c r="G44" s="199">
        <v>1146.8800000000001</v>
      </c>
      <c r="H44" s="290" t="s">
        <v>7</v>
      </c>
      <c r="I44" s="199">
        <f t="shared" si="3"/>
        <v>44764.443500000001</v>
      </c>
      <c r="J44" s="146">
        <f t="shared" si="4"/>
        <v>0.15320221071159779</v>
      </c>
      <c r="K44" s="9"/>
    </row>
    <row r="45" spans="1:11" ht="12" customHeight="1" x14ac:dyDescent="0.25">
      <c r="A45" s="148">
        <v>2005</v>
      </c>
      <c r="B45" s="149">
        <v>294.914085</v>
      </c>
      <c r="C45" s="199">
        <v>24532.2</v>
      </c>
      <c r="D45" s="199">
        <v>15614.206616468711</v>
      </c>
      <c r="E45" s="290" t="s">
        <v>7</v>
      </c>
      <c r="F45" s="199">
        <f t="shared" si="5"/>
        <v>40146.40661646871</v>
      </c>
      <c r="G45" s="199">
        <v>1640.8127139800001</v>
      </c>
      <c r="H45" s="290" t="s">
        <v>7</v>
      </c>
      <c r="I45" s="199">
        <f t="shared" ref="I45:I50" si="6">F45-SUM(G45,H45)</f>
        <v>38505.593902488712</v>
      </c>
      <c r="J45" s="146">
        <f t="shared" ref="J45:J50" si="7">I45/B45/1000</f>
        <v>0.13056546248880826</v>
      </c>
      <c r="K45" s="9"/>
    </row>
    <row r="46" spans="1:11" ht="12" customHeight="1" x14ac:dyDescent="0.25">
      <c r="A46" s="147">
        <v>2006</v>
      </c>
      <c r="B46" s="136">
        <v>297.64655699999997</v>
      </c>
      <c r="C46" s="196">
        <v>26349.399999999998</v>
      </c>
      <c r="D46" s="196">
        <v>14446.209199999999</v>
      </c>
      <c r="E46" s="291" t="s">
        <v>7</v>
      </c>
      <c r="F46" s="196">
        <f t="shared" si="5"/>
        <v>40795.609199999999</v>
      </c>
      <c r="G46" s="196">
        <v>1740.412</v>
      </c>
      <c r="H46" s="291" t="s">
        <v>7</v>
      </c>
      <c r="I46" s="196">
        <f t="shared" si="6"/>
        <v>39055.197200000002</v>
      </c>
      <c r="J46" s="137">
        <f t="shared" si="7"/>
        <v>0.13121333434406232</v>
      </c>
      <c r="K46" s="9"/>
    </row>
    <row r="47" spans="1:11" ht="12" customHeight="1" x14ac:dyDescent="0.25">
      <c r="A47" s="147">
        <v>2007</v>
      </c>
      <c r="B47" s="136">
        <v>300.57448099999999</v>
      </c>
      <c r="C47" s="196">
        <v>18626.3</v>
      </c>
      <c r="D47" s="196">
        <v>15578.3724</v>
      </c>
      <c r="E47" s="291" t="s">
        <v>7</v>
      </c>
      <c r="F47" s="196">
        <f t="shared" ref="F47:F55" si="8">SUM(C47,D47,E47)</f>
        <v>34204.672399999996</v>
      </c>
      <c r="G47" s="196">
        <v>1755.2104999999999</v>
      </c>
      <c r="H47" s="291" t="s">
        <v>7</v>
      </c>
      <c r="I47" s="196">
        <f t="shared" si="6"/>
        <v>32449.461899999995</v>
      </c>
      <c r="J47" s="137">
        <f t="shared" si="7"/>
        <v>0.10795813999925029</v>
      </c>
      <c r="K47" s="9"/>
    </row>
    <row r="48" spans="1:11" ht="12" customHeight="1" x14ac:dyDescent="0.25">
      <c r="A48" s="147">
        <v>2008</v>
      </c>
      <c r="B48" s="136">
        <v>303.50646899999998</v>
      </c>
      <c r="C48" s="196">
        <v>22715</v>
      </c>
      <c r="D48" s="196">
        <v>14315.3645</v>
      </c>
      <c r="E48" s="291" t="s">
        <v>7</v>
      </c>
      <c r="F48" s="196">
        <f t="shared" si="8"/>
        <v>37030.364499999996</v>
      </c>
      <c r="G48" s="196">
        <v>3768.2860000000001</v>
      </c>
      <c r="H48" s="291" t="s">
        <v>7</v>
      </c>
      <c r="I48" s="196">
        <f t="shared" si="6"/>
        <v>33262.078499999996</v>
      </c>
      <c r="J48" s="137">
        <f t="shared" si="7"/>
        <v>0.10959265089008696</v>
      </c>
      <c r="K48" s="9"/>
    </row>
    <row r="49" spans="1:11" ht="12" customHeight="1" x14ac:dyDescent="0.25">
      <c r="A49" s="147">
        <v>2009</v>
      </c>
      <c r="B49" s="136">
        <v>306.207719</v>
      </c>
      <c r="C49" s="196">
        <v>19080.599999999999</v>
      </c>
      <c r="D49" s="196">
        <v>14328.232620000001</v>
      </c>
      <c r="E49" s="291" t="s">
        <v>7</v>
      </c>
      <c r="F49" s="196">
        <f t="shared" si="8"/>
        <v>33408.832620000001</v>
      </c>
      <c r="G49" s="196">
        <v>2565.8433</v>
      </c>
      <c r="H49" s="291" t="s">
        <v>7</v>
      </c>
      <c r="I49" s="196">
        <f t="shared" si="6"/>
        <v>30842.989320000001</v>
      </c>
      <c r="J49" s="137">
        <f t="shared" si="7"/>
        <v>0.10072570809359642</v>
      </c>
      <c r="K49" s="9"/>
    </row>
    <row r="50" spans="1:11" ht="12" customHeight="1" x14ac:dyDescent="0.25">
      <c r="A50" s="147">
        <v>2010</v>
      </c>
      <c r="B50" s="136">
        <v>308.83326399999999</v>
      </c>
      <c r="C50" s="196">
        <v>18172</v>
      </c>
      <c r="D50" s="196">
        <v>17848.994580000002</v>
      </c>
      <c r="E50" s="291" t="s">
        <v>7</v>
      </c>
      <c r="F50" s="196">
        <f t="shared" si="8"/>
        <v>36020.994579999999</v>
      </c>
      <c r="G50" s="196">
        <v>2310.3787000000002</v>
      </c>
      <c r="H50" s="291" t="s">
        <v>7</v>
      </c>
      <c r="I50" s="196">
        <f t="shared" si="6"/>
        <v>33710.615879999998</v>
      </c>
      <c r="J50" s="137">
        <f t="shared" si="7"/>
        <v>0.10915474403042283</v>
      </c>
      <c r="K50" s="9"/>
    </row>
    <row r="51" spans="1:11" ht="12" customHeight="1" x14ac:dyDescent="0.25">
      <c r="A51" s="150">
        <v>2011</v>
      </c>
      <c r="B51" s="149">
        <v>310.94696199999998</v>
      </c>
      <c r="C51" s="205">
        <v>22260.7</v>
      </c>
      <c r="D51" s="205">
        <v>16813.502659999998</v>
      </c>
      <c r="E51" s="292" t="s">
        <v>7</v>
      </c>
      <c r="F51" s="205">
        <f t="shared" si="8"/>
        <v>39074.202659999995</v>
      </c>
      <c r="G51" s="205">
        <v>1961.0949599999999</v>
      </c>
      <c r="H51" s="292" t="s">
        <v>7</v>
      </c>
      <c r="I51" s="205">
        <f t="shared" ref="I51:I56" si="9">F51-SUM(G51,H51)</f>
        <v>37113.107699999993</v>
      </c>
      <c r="J51" s="151">
        <f t="shared" ref="J51:J56" si="10">I51/B51/1000</f>
        <v>0.1193551062897987</v>
      </c>
      <c r="K51" s="9"/>
    </row>
    <row r="52" spans="1:11" ht="12" customHeight="1" x14ac:dyDescent="0.25">
      <c r="A52" s="150">
        <v>2012</v>
      </c>
      <c r="B52" s="149">
        <v>313.14999699999998</v>
      </c>
      <c r="C52" s="205">
        <v>19989.2</v>
      </c>
      <c r="D52" s="205">
        <v>16533.639998899998</v>
      </c>
      <c r="E52" s="292" t="s">
        <v>7</v>
      </c>
      <c r="F52" s="205">
        <f t="shared" si="8"/>
        <v>36522.839998900003</v>
      </c>
      <c r="G52" s="205">
        <v>3635.1826920000003</v>
      </c>
      <c r="H52" s="292" t="s">
        <v>7</v>
      </c>
      <c r="I52" s="205">
        <f t="shared" si="9"/>
        <v>32887.657306900001</v>
      </c>
      <c r="J52" s="151">
        <f t="shared" si="10"/>
        <v>0.10502205850859389</v>
      </c>
      <c r="K52" s="9"/>
    </row>
    <row r="53" spans="1:11" ht="12" customHeight="1" x14ac:dyDescent="0.25">
      <c r="A53" s="150">
        <v>2013</v>
      </c>
      <c r="B53" s="149">
        <v>315.33597600000002</v>
      </c>
      <c r="C53" s="205">
        <v>18626.3</v>
      </c>
      <c r="D53" s="205">
        <v>17234.9818772</v>
      </c>
      <c r="E53" s="292" t="s">
        <v>7</v>
      </c>
      <c r="F53" s="205">
        <f t="shared" si="8"/>
        <v>35861.281877200003</v>
      </c>
      <c r="G53" s="205">
        <v>4309.3968905000002</v>
      </c>
      <c r="H53" s="292" t="s">
        <v>7</v>
      </c>
      <c r="I53" s="205">
        <f t="shared" si="9"/>
        <v>31551.884986700003</v>
      </c>
      <c r="J53" s="151">
        <f t="shared" si="10"/>
        <v>0.10005799334072812</v>
      </c>
      <c r="K53" s="9"/>
    </row>
    <row r="54" spans="1:11" ht="12" customHeight="1" x14ac:dyDescent="0.25">
      <c r="A54" s="150">
        <v>2014</v>
      </c>
      <c r="B54" s="149">
        <v>317.519206</v>
      </c>
      <c r="C54" s="205">
        <v>20897.8</v>
      </c>
      <c r="D54" s="205">
        <v>21963.384718199999</v>
      </c>
      <c r="E54" s="292" t="s">
        <v>7</v>
      </c>
      <c r="F54" s="205">
        <f t="shared" si="8"/>
        <v>42861.184718199998</v>
      </c>
      <c r="G54" s="205">
        <v>8594.4527720000006</v>
      </c>
      <c r="H54" s="292" t="s">
        <v>7</v>
      </c>
      <c r="I54" s="205">
        <f t="shared" si="9"/>
        <v>34266.731946200001</v>
      </c>
      <c r="J54" s="151">
        <f t="shared" si="10"/>
        <v>0.10792018655463632</v>
      </c>
      <c r="K54" s="9"/>
    </row>
    <row r="55" spans="1:11" ht="12" customHeight="1" x14ac:dyDescent="0.25">
      <c r="A55" s="150">
        <v>2015</v>
      </c>
      <c r="B55" s="149">
        <v>319.83219000000003</v>
      </c>
      <c r="C55" s="205">
        <v>21352.1</v>
      </c>
      <c r="D55" s="205">
        <v>25262.489752599999</v>
      </c>
      <c r="E55" s="292" t="s">
        <v>7</v>
      </c>
      <c r="F55" s="205">
        <f t="shared" si="8"/>
        <v>46614.589752599997</v>
      </c>
      <c r="G55" s="205">
        <v>10840.621973000001</v>
      </c>
      <c r="H55" s="292" t="s">
        <v>7</v>
      </c>
      <c r="I55" s="205">
        <f t="shared" si="9"/>
        <v>35773.967779599996</v>
      </c>
      <c r="J55" s="151">
        <f t="shared" si="10"/>
        <v>0.11185230535925729</v>
      </c>
      <c r="K55" s="9"/>
    </row>
    <row r="56" spans="1:11" ht="12" customHeight="1" x14ac:dyDescent="0.25">
      <c r="A56" s="218">
        <v>2016</v>
      </c>
      <c r="B56" s="136">
        <v>322.11409400000002</v>
      </c>
      <c r="C56" s="228">
        <v>19080.599999999999</v>
      </c>
      <c r="D56" s="228">
        <v>17477.667020500001</v>
      </c>
      <c r="E56" s="293" t="s">
        <v>7</v>
      </c>
      <c r="F56" s="228">
        <f>SUM(C56,D56,E56)</f>
        <v>36558.267020500003</v>
      </c>
      <c r="G56" s="228">
        <v>13326.816859</v>
      </c>
      <c r="H56" s="293" t="s">
        <v>7</v>
      </c>
      <c r="I56" s="228">
        <f t="shared" si="9"/>
        <v>23231.450161500004</v>
      </c>
      <c r="J56" s="219">
        <f t="shared" si="10"/>
        <v>7.2121805888754456E-2</v>
      </c>
      <c r="K56" s="9"/>
    </row>
    <row r="57" spans="1:11" ht="12" customHeight="1" x14ac:dyDescent="0.25">
      <c r="A57" s="152">
        <v>2017</v>
      </c>
      <c r="B57" s="136">
        <v>324.29674599999998</v>
      </c>
      <c r="C57" s="227">
        <v>22260.7</v>
      </c>
      <c r="D57" s="227">
        <v>21106.736957000001</v>
      </c>
      <c r="E57" s="294" t="s">
        <v>7</v>
      </c>
      <c r="F57" s="227">
        <f>SUM(C57,D57,E57)</f>
        <v>43367.436956999998</v>
      </c>
      <c r="G57" s="227">
        <v>9978.0823509999991</v>
      </c>
      <c r="H57" s="294" t="s">
        <v>7</v>
      </c>
      <c r="I57" s="227">
        <f>F57-SUM(G57,H57)</f>
        <v>33389.354606000001</v>
      </c>
      <c r="J57" s="220">
        <f>I57/B57/1000</f>
        <v>0.10295926498750622</v>
      </c>
      <c r="K57" s="9"/>
    </row>
    <row r="58" spans="1:11" ht="12" customHeight="1" x14ac:dyDescent="0.25">
      <c r="A58" s="153">
        <v>2018</v>
      </c>
      <c r="B58" s="225">
        <v>326.16326299999997</v>
      </c>
      <c r="C58" s="283">
        <v>16036.789999999999</v>
      </c>
      <c r="D58" s="228">
        <v>28113.607458999999</v>
      </c>
      <c r="E58" s="295" t="s">
        <v>7</v>
      </c>
      <c r="F58" s="255">
        <f>SUM(C58,D58,E58)</f>
        <v>44150.397459</v>
      </c>
      <c r="G58" s="283">
        <v>7324.9513075000004</v>
      </c>
      <c r="H58" s="295" t="s">
        <v>7</v>
      </c>
      <c r="I58" s="255">
        <f>F58-SUM(G58,H58)</f>
        <v>36825.4461515</v>
      </c>
      <c r="J58" s="221">
        <f>I58/B58/1000</f>
        <v>0.11290494770252529</v>
      </c>
      <c r="K58" s="9"/>
    </row>
    <row r="59" spans="1:11" ht="12" customHeight="1" x14ac:dyDescent="0.25">
      <c r="A59" s="152">
        <v>2019</v>
      </c>
      <c r="B59" s="136">
        <v>327.77654100000001</v>
      </c>
      <c r="C59" s="284">
        <v>18490.009999999998</v>
      </c>
      <c r="D59" s="227">
        <v>25483.407910000002</v>
      </c>
      <c r="E59" s="294" t="s">
        <v>7</v>
      </c>
      <c r="F59" s="227">
        <f t="shared" ref="F59:F60" si="11">SUM(C59,D59,E59)</f>
        <v>43973.417910000004</v>
      </c>
      <c r="G59" s="284">
        <v>8844.4669849999991</v>
      </c>
      <c r="H59" s="294" t="s">
        <v>7</v>
      </c>
      <c r="I59" s="227">
        <f t="shared" ref="I59:I60" si="12">F59-SUM(G59,H59)</f>
        <v>35128.950925000005</v>
      </c>
      <c r="J59" s="220">
        <f t="shared" ref="J59:J60" si="13">I59/B59/1000</f>
        <v>0.10717347500777977</v>
      </c>
      <c r="K59" s="9"/>
    </row>
    <row r="60" spans="1:11" ht="12" customHeight="1" thickBot="1" x14ac:dyDescent="0.3">
      <c r="A60" s="140">
        <v>2020</v>
      </c>
      <c r="B60" s="226">
        <v>329.37155899999999</v>
      </c>
      <c r="C60" s="289">
        <v>18172</v>
      </c>
      <c r="D60" s="274">
        <v>18516.596710999998</v>
      </c>
      <c r="E60" s="296" t="s">
        <v>7</v>
      </c>
      <c r="F60" s="274">
        <f t="shared" si="11"/>
        <v>36688.596710999998</v>
      </c>
      <c r="G60" s="297">
        <v>5576.6054549999999</v>
      </c>
      <c r="H60" s="298" t="s">
        <v>7</v>
      </c>
      <c r="I60" s="229">
        <f t="shared" si="12"/>
        <v>31111.991255999998</v>
      </c>
      <c r="J60" s="224">
        <f t="shared" si="13"/>
        <v>9.4458645277262693E-2</v>
      </c>
      <c r="K60" s="9"/>
    </row>
    <row r="61" spans="1:11" ht="15" customHeight="1" thickTop="1" x14ac:dyDescent="0.25">
      <c r="A61" s="6" t="s">
        <v>12</v>
      </c>
      <c r="B61" s="6"/>
      <c r="C61" s="6"/>
      <c r="D61" s="6"/>
      <c r="E61" s="6"/>
      <c r="F61" s="6"/>
      <c r="G61" s="6"/>
      <c r="H61" s="6"/>
      <c r="I61" s="6"/>
      <c r="J61" s="6"/>
      <c r="K61" s="62"/>
    </row>
    <row r="62" spans="1:11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2"/>
    </row>
    <row r="63" spans="1:11" ht="15" customHeight="1" x14ac:dyDescent="0.25">
      <c r="A63" s="6" t="s">
        <v>90</v>
      </c>
      <c r="B63" s="6"/>
      <c r="C63" s="6"/>
      <c r="D63" s="6"/>
      <c r="E63" s="6"/>
      <c r="F63" s="6"/>
      <c r="G63" s="6"/>
      <c r="H63" s="6"/>
      <c r="I63" s="6"/>
      <c r="J63" s="6"/>
      <c r="K63" s="62"/>
    </row>
    <row r="64" spans="1:11" ht="15" customHeight="1" x14ac:dyDescent="0.25">
      <c r="A64" s="6" t="s">
        <v>111</v>
      </c>
      <c r="B64" s="6"/>
      <c r="C64" s="6"/>
      <c r="D64" s="6"/>
      <c r="E64" s="6"/>
      <c r="F64" s="6"/>
      <c r="G64" s="6"/>
      <c r="H64" s="6"/>
      <c r="I64" s="6"/>
      <c r="J64" s="6"/>
      <c r="K64" s="62"/>
    </row>
    <row r="65" spans="1:11" ht="15" customHeight="1" x14ac:dyDescent="0.25">
      <c r="A65" s="6" t="s">
        <v>57</v>
      </c>
      <c r="B65" s="6"/>
      <c r="C65" s="6"/>
      <c r="D65" s="6"/>
      <c r="E65" s="6"/>
      <c r="F65" s="6"/>
      <c r="G65" s="6"/>
      <c r="H65" s="6"/>
      <c r="I65" s="6"/>
      <c r="J65" s="6"/>
      <c r="K65" s="62"/>
    </row>
    <row r="66" spans="1:11" ht="15" customHeight="1" x14ac:dyDescent="0.25">
      <c r="A66" s="6" t="s">
        <v>112</v>
      </c>
      <c r="B66" s="6"/>
      <c r="C66" s="6"/>
      <c r="D66" s="6"/>
      <c r="E66" s="6"/>
      <c r="F66" s="6"/>
      <c r="G66" s="6"/>
      <c r="H66" s="6"/>
      <c r="I66" s="6"/>
      <c r="J66" s="6"/>
      <c r="K66" s="62"/>
    </row>
    <row r="67" spans="1:11" ht="15" customHeight="1" x14ac:dyDescent="0.25">
      <c r="A67" s="45" t="s">
        <v>68</v>
      </c>
      <c r="B67" s="6"/>
      <c r="C67" s="6"/>
      <c r="D67" s="6"/>
      <c r="E67" s="6"/>
      <c r="F67" s="6"/>
      <c r="G67" s="6"/>
      <c r="H67" s="6"/>
      <c r="I67" s="6"/>
      <c r="J67" s="6"/>
      <c r="K67" s="62"/>
    </row>
    <row r="68" spans="1:11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2"/>
    </row>
    <row r="69" spans="1:11" ht="12" customHeight="1" x14ac:dyDescent="0.25">
      <c r="A69" s="6" t="s">
        <v>46</v>
      </c>
      <c r="B69" s="6"/>
      <c r="C69" s="6"/>
      <c r="D69" s="6"/>
      <c r="E69" s="6"/>
      <c r="F69" s="6"/>
      <c r="G69" s="6"/>
      <c r="H69" s="6"/>
      <c r="I69" s="6"/>
      <c r="J69" s="6"/>
      <c r="K69" s="62"/>
    </row>
    <row r="70" spans="1:11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46"/>
    </row>
    <row r="71" spans="1:11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1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1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1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1" ht="12" customHeight="1" x14ac:dyDescent="0.25">
      <c r="H75" s="41"/>
      <c r="I75" s="41"/>
    </row>
    <row r="76" spans="1:11" ht="12" customHeight="1" x14ac:dyDescent="0.25">
      <c r="H76" s="41"/>
      <c r="I76" s="41"/>
    </row>
    <row r="77" spans="1:11" ht="12" customHeight="1" x14ac:dyDescent="0.25">
      <c r="H77" s="41"/>
      <c r="I77" s="41"/>
    </row>
    <row r="78" spans="1:11" ht="12" customHeight="1" x14ac:dyDescent="0.25">
      <c r="H78" s="41"/>
      <c r="I78" s="41"/>
    </row>
    <row r="79" spans="1:11" ht="12" customHeight="1" x14ac:dyDescent="0.25">
      <c r="H79" s="41"/>
      <c r="I79" s="41"/>
    </row>
    <row r="80" spans="1:11" ht="12" customHeight="1" x14ac:dyDescent="0.25">
      <c r="H80" s="41"/>
      <c r="I80" s="41"/>
    </row>
    <row r="81" spans="8:9" ht="12" customHeight="1" x14ac:dyDescent="0.25">
      <c r="H81" s="41"/>
      <c r="I81" s="41"/>
    </row>
    <row r="82" spans="8:9" ht="12" customHeight="1" x14ac:dyDescent="0.25">
      <c r="I82" s="41"/>
    </row>
    <row r="83" spans="8:9" ht="12" customHeight="1" x14ac:dyDescent="0.25">
      <c r="I83" s="41"/>
    </row>
    <row r="84" spans="8:9" ht="12" customHeight="1" x14ac:dyDescent="0.25">
      <c r="I84" s="41"/>
    </row>
    <row r="85" spans="8:9" ht="12" customHeight="1" x14ac:dyDescent="0.25">
      <c r="I85" s="41"/>
    </row>
    <row r="86" spans="8:9" ht="12" customHeight="1" x14ac:dyDescent="0.25">
      <c r="I86" s="41"/>
    </row>
    <row r="87" spans="8:9" ht="12" customHeight="1" x14ac:dyDescent="0.25">
      <c r="I87" s="41"/>
    </row>
    <row r="88" spans="8:9" ht="12" customHeight="1" x14ac:dyDescent="0.25">
      <c r="I88" s="41"/>
    </row>
    <row r="89" spans="8:9" ht="12" customHeight="1" x14ac:dyDescent="0.25">
      <c r="I89" s="41"/>
    </row>
    <row r="90" spans="8:9" ht="12" customHeight="1" x14ac:dyDescent="0.25">
      <c r="I90" s="41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autoPageBreaks="0" fitToPage="1"/>
  </sheetPr>
  <dimension ref="A1:FN88"/>
  <sheetViews>
    <sheetView showZeros="0" showOutlineSymbols="0" zoomScaleNormal="100" workbookViewId="0">
      <pane ySplit="4" topLeftCell="A5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15" customWidth="1"/>
    <col min="2" max="2" width="22.6640625" style="15" customWidth="1"/>
    <col min="3" max="4" width="12.6640625" style="41" customWidth="1"/>
    <col min="5" max="5" width="15.5546875" style="41" customWidth="1"/>
    <col min="6" max="7" width="12.6640625" style="41" customWidth="1"/>
    <col min="8" max="9" width="12.6640625" style="40" customWidth="1"/>
    <col min="10" max="10" width="15.5546875" style="16" customWidth="1"/>
    <col min="11" max="16384" width="12.6640625" style="6"/>
  </cols>
  <sheetData>
    <row r="1" spans="1:170" s="4" customFormat="1" ht="18" customHeight="1" thickBot="1" x14ac:dyDescent="0.3">
      <c r="A1" s="133" t="s">
        <v>113</v>
      </c>
      <c r="B1" s="132"/>
      <c r="C1" s="132"/>
      <c r="D1" s="132"/>
      <c r="E1" s="132"/>
      <c r="F1" s="132"/>
      <c r="G1" s="132"/>
      <c r="H1" s="132"/>
      <c r="I1" s="134"/>
      <c r="J1" s="135" t="s">
        <v>10</v>
      </c>
    </row>
    <row r="2" spans="1:170" ht="33" customHeight="1" thickTop="1" x14ac:dyDescent="0.25">
      <c r="A2" s="66" t="s">
        <v>0</v>
      </c>
      <c r="B2" s="117" t="s">
        <v>114</v>
      </c>
      <c r="C2" s="95" t="s">
        <v>1</v>
      </c>
      <c r="D2" s="96"/>
      <c r="E2" s="96"/>
      <c r="F2" s="96"/>
      <c r="G2" s="123" t="s">
        <v>32</v>
      </c>
      <c r="H2" s="124"/>
      <c r="I2" s="120" t="s">
        <v>115</v>
      </c>
      <c r="J2" s="121"/>
    </row>
    <row r="3" spans="1:170" ht="27" customHeight="1" x14ac:dyDescent="0.25">
      <c r="A3" s="108"/>
      <c r="B3" s="118"/>
      <c r="C3" s="89" t="s">
        <v>6</v>
      </c>
      <c r="D3" s="113" t="s">
        <v>2</v>
      </c>
      <c r="E3" s="88" t="s">
        <v>42</v>
      </c>
      <c r="F3" s="88" t="s">
        <v>116</v>
      </c>
      <c r="G3" s="114" t="s">
        <v>4</v>
      </c>
      <c r="H3" s="88" t="s">
        <v>43</v>
      </c>
      <c r="I3" s="88" t="s">
        <v>3</v>
      </c>
      <c r="J3" s="115" t="s">
        <v>29</v>
      </c>
    </row>
    <row r="4" spans="1:170" ht="15" customHeight="1" x14ac:dyDescent="0.25">
      <c r="A4" s="7"/>
      <c r="B4" s="50" t="s">
        <v>23</v>
      </c>
      <c r="C4" s="122" t="s">
        <v>126</v>
      </c>
      <c r="D4" s="126"/>
      <c r="E4" s="126"/>
      <c r="F4" s="126"/>
      <c r="G4" s="126"/>
      <c r="H4" s="126"/>
      <c r="I4" s="126"/>
      <c r="J4" s="61" t="s">
        <v>25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</row>
    <row r="5" spans="1:170" s="53" customFormat="1" ht="12" customHeight="1" x14ac:dyDescent="0.25">
      <c r="A5" s="148">
        <v>1965</v>
      </c>
      <c r="B5" s="149">
        <v>193.22300000000001</v>
      </c>
      <c r="C5" s="236" t="s">
        <v>7</v>
      </c>
      <c r="D5" s="243">
        <v>113780</v>
      </c>
      <c r="E5" s="236" t="s">
        <v>7</v>
      </c>
      <c r="F5" s="243">
        <f>SUM(C5,D5,E5)</f>
        <v>113780</v>
      </c>
      <c r="G5" s="243">
        <v>5690</v>
      </c>
      <c r="H5" s="236" t="s">
        <v>7</v>
      </c>
      <c r="I5" s="243">
        <f t="shared" ref="I5:I10" si="0">F5-SUM(G5,H5)</f>
        <v>108090</v>
      </c>
      <c r="J5" s="146">
        <f t="shared" ref="J5:J10" si="1">I5/B5/1000</f>
        <v>0.55940545380208362</v>
      </c>
      <c r="K5" s="58"/>
    </row>
    <row r="6" spans="1:170" ht="12" customHeight="1" x14ac:dyDescent="0.25">
      <c r="A6" s="147">
        <v>1966</v>
      </c>
      <c r="B6" s="136">
        <v>195.53899999999999</v>
      </c>
      <c r="C6" s="237" t="s">
        <v>7</v>
      </c>
      <c r="D6" s="244">
        <v>111710</v>
      </c>
      <c r="E6" s="237" t="s">
        <v>7</v>
      </c>
      <c r="F6" s="244">
        <f>SUM(C6,D6,E6)</f>
        <v>111710</v>
      </c>
      <c r="G6" s="244">
        <v>6770</v>
      </c>
      <c r="H6" s="237" t="s">
        <v>7</v>
      </c>
      <c r="I6" s="244">
        <f t="shared" si="0"/>
        <v>104940</v>
      </c>
      <c r="J6" s="137">
        <f t="shared" si="1"/>
        <v>0.53667043403106285</v>
      </c>
      <c r="K6" s="9"/>
    </row>
    <row r="7" spans="1:170" ht="12" customHeight="1" x14ac:dyDescent="0.25">
      <c r="A7" s="147">
        <v>1967</v>
      </c>
      <c r="B7" s="136">
        <v>197.73599999999999</v>
      </c>
      <c r="C7" s="237" t="s">
        <v>7</v>
      </c>
      <c r="D7" s="244">
        <v>126710</v>
      </c>
      <c r="E7" s="237" t="s">
        <v>7</v>
      </c>
      <c r="F7" s="244">
        <f>SUM(C7,D7,E7)</f>
        <v>126710</v>
      </c>
      <c r="G7" s="244">
        <v>9580</v>
      </c>
      <c r="H7" s="237" t="s">
        <v>7</v>
      </c>
      <c r="I7" s="244">
        <f t="shared" si="0"/>
        <v>117130</v>
      </c>
      <c r="J7" s="137">
        <f t="shared" si="1"/>
        <v>0.59235546385079096</v>
      </c>
      <c r="K7" s="9"/>
    </row>
    <row r="8" spans="1:170" ht="12" customHeight="1" x14ac:dyDescent="0.25">
      <c r="A8" s="147">
        <v>1968</v>
      </c>
      <c r="B8" s="136">
        <v>199.80799999999999</v>
      </c>
      <c r="C8" s="237" t="s">
        <v>7</v>
      </c>
      <c r="D8" s="244">
        <v>144650</v>
      </c>
      <c r="E8" s="237" t="s">
        <v>7</v>
      </c>
      <c r="F8" s="244">
        <f>SUM(C8,D8,E8)</f>
        <v>144650</v>
      </c>
      <c r="G8" s="244">
        <v>10650</v>
      </c>
      <c r="H8" s="237" t="s">
        <v>7</v>
      </c>
      <c r="I8" s="244">
        <f t="shared" si="0"/>
        <v>134000</v>
      </c>
      <c r="J8" s="137">
        <f t="shared" si="1"/>
        <v>0.67064381806534279</v>
      </c>
      <c r="K8" s="9"/>
    </row>
    <row r="9" spans="1:170" ht="12" customHeight="1" x14ac:dyDescent="0.25">
      <c r="A9" s="147">
        <v>1969</v>
      </c>
      <c r="B9" s="136">
        <v>201.76</v>
      </c>
      <c r="C9" s="237" t="s">
        <v>7</v>
      </c>
      <c r="D9" s="244">
        <v>130320</v>
      </c>
      <c r="E9" s="237" t="s">
        <v>7</v>
      </c>
      <c r="F9" s="244">
        <f>SUM(C9,D9,E9)</f>
        <v>130320</v>
      </c>
      <c r="G9" s="244">
        <v>13710</v>
      </c>
      <c r="H9" s="237" t="s">
        <v>7</v>
      </c>
      <c r="I9" s="244">
        <f t="shared" si="0"/>
        <v>116610</v>
      </c>
      <c r="J9" s="137">
        <f t="shared" si="1"/>
        <v>0.57796391752577325</v>
      </c>
      <c r="K9" s="9"/>
    </row>
    <row r="10" spans="1:170" ht="12" customHeight="1" x14ac:dyDescent="0.25">
      <c r="A10" s="147">
        <v>1970</v>
      </c>
      <c r="B10" s="136">
        <v>203.84899999999999</v>
      </c>
      <c r="C10" s="237" t="s">
        <v>7</v>
      </c>
      <c r="D10" s="244">
        <v>133501</v>
      </c>
      <c r="E10" s="237" t="s">
        <v>7</v>
      </c>
      <c r="F10" s="244">
        <f t="shared" ref="F10:F40" si="2">SUM(C10,D10,E10)</f>
        <v>133501</v>
      </c>
      <c r="G10" s="244">
        <v>18630</v>
      </c>
      <c r="H10" s="237" t="s">
        <v>7</v>
      </c>
      <c r="I10" s="244">
        <f t="shared" si="0"/>
        <v>114871</v>
      </c>
      <c r="J10" s="137">
        <f t="shared" si="1"/>
        <v>0.56351024532865013</v>
      </c>
      <c r="K10" s="9"/>
    </row>
    <row r="11" spans="1:170" ht="12" customHeight="1" x14ac:dyDescent="0.25">
      <c r="A11" s="148">
        <v>1971</v>
      </c>
      <c r="B11" s="149">
        <v>206.46599999999998</v>
      </c>
      <c r="C11" s="236" t="s">
        <v>7</v>
      </c>
      <c r="D11" s="243">
        <v>135867</v>
      </c>
      <c r="E11" s="236" t="s">
        <v>7</v>
      </c>
      <c r="F11" s="243">
        <f t="shared" si="2"/>
        <v>135867</v>
      </c>
      <c r="G11" s="243">
        <v>18960</v>
      </c>
      <c r="H11" s="236" t="s">
        <v>7</v>
      </c>
      <c r="I11" s="243">
        <f t="shared" ref="I11:I38" si="3">F11-SUM(G11,H11)</f>
        <v>116907</v>
      </c>
      <c r="J11" s="146">
        <f t="shared" ref="J11:J38" si="4">I11/B11/1000</f>
        <v>0.56622882217895454</v>
      </c>
      <c r="K11" s="9"/>
    </row>
    <row r="12" spans="1:170" ht="12" customHeight="1" x14ac:dyDescent="0.25">
      <c r="A12" s="148">
        <v>1972</v>
      </c>
      <c r="B12" s="149">
        <v>208.917</v>
      </c>
      <c r="C12" s="236" t="s">
        <v>7</v>
      </c>
      <c r="D12" s="243">
        <v>161815</v>
      </c>
      <c r="E12" s="236" t="s">
        <v>7</v>
      </c>
      <c r="F12" s="243">
        <f t="shared" si="2"/>
        <v>161815</v>
      </c>
      <c r="G12" s="243">
        <v>19860</v>
      </c>
      <c r="H12" s="236" t="s">
        <v>7</v>
      </c>
      <c r="I12" s="243">
        <f t="shared" si="3"/>
        <v>141955</v>
      </c>
      <c r="J12" s="146">
        <f t="shared" si="4"/>
        <v>0.67948036780156718</v>
      </c>
      <c r="K12" s="9"/>
    </row>
    <row r="13" spans="1:170" ht="12" customHeight="1" x14ac:dyDescent="0.25">
      <c r="A13" s="148">
        <v>1973</v>
      </c>
      <c r="B13" s="149">
        <v>210.98500000000001</v>
      </c>
      <c r="C13" s="236" t="s">
        <v>7</v>
      </c>
      <c r="D13" s="243">
        <v>124597</v>
      </c>
      <c r="E13" s="236" t="s">
        <v>7</v>
      </c>
      <c r="F13" s="243">
        <f t="shared" si="2"/>
        <v>124597</v>
      </c>
      <c r="G13" s="243">
        <v>17630</v>
      </c>
      <c r="H13" s="236" t="s">
        <v>7</v>
      </c>
      <c r="I13" s="243">
        <f t="shared" si="3"/>
        <v>106967</v>
      </c>
      <c r="J13" s="146">
        <f t="shared" si="4"/>
        <v>0.50698864848211955</v>
      </c>
      <c r="K13" s="9"/>
    </row>
    <row r="14" spans="1:170" ht="12" customHeight="1" x14ac:dyDescent="0.25">
      <c r="A14" s="148">
        <v>1974</v>
      </c>
      <c r="B14" s="149">
        <v>212.93199999999999</v>
      </c>
      <c r="C14" s="236" t="s">
        <v>7</v>
      </c>
      <c r="D14" s="243">
        <v>102248</v>
      </c>
      <c r="E14" s="236" t="s">
        <v>7</v>
      </c>
      <c r="F14" s="243">
        <f t="shared" si="2"/>
        <v>102248</v>
      </c>
      <c r="G14" s="243">
        <v>16040</v>
      </c>
      <c r="H14" s="236" t="s">
        <v>7</v>
      </c>
      <c r="I14" s="243">
        <f t="shared" si="3"/>
        <v>86208</v>
      </c>
      <c r="J14" s="146">
        <f t="shared" si="4"/>
        <v>0.40486164597148389</v>
      </c>
      <c r="K14" s="9"/>
    </row>
    <row r="15" spans="1:170" ht="12" customHeight="1" x14ac:dyDescent="0.25">
      <c r="A15" s="148">
        <v>1975</v>
      </c>
      <c r="B15" s="149">
        <v>214.93100000000001</v>
      </c>
      <c r="C15" s="236" t="s">
        <v>7</v>
      </c>
      <c r="D15" s="243">
        <v>149626</v>
      </c>
      <c r="E15" s="236" t="s">
        <v>7</v>
      </c>
      <c r="F15" s="243">
        <f t="shared" si="2"/>
        <v>149626</v>
      </c>
      <c r="G15" s="243">
        <v>26600</v>
      </c>
      <c r="H15" s="236" t="s">
        <v>7</v>
      </c>
      <c r="I15" s="243">
        <f t="shared" si="3"/>
        <v>123026</v>
      </c>
      <c r="J15" s="146">
        <f t="shared" si="4"/>
        <v>0.57239765320032943</v>
      </c>
      <c r="K15" s="9"/>
    </row>
    <row r="16" spans="1:170" ht="12" customHeight="1" x14ac:dyDescent="0.25">
      <c r="A16" s="147">
        <v>1976</v>
      </c>
      <c r="B16" s="136">
        <v>217.095</v>
      </c>
      <c r="C16" s="237" t="s">
        <v>7</v>
      </c>
      <c r="D16" s="244">
        <v>140329</v>
      </c>
      <c r="E16" s="237" t="s">
        <v>7</v>
      </c>
      <c r="F16" s="244">
        <f t="shared" si="2"/>
        <v>140329</v>
      </c>
      <c r="G16" s="244">
        <v>27470</v>
      </c>
      <c r="H16" s="237" t="s">
        <v>7</v>
      </c>
      <c r="I16" s="244">
        <f t="shared" si="3"/>
        <v>112859</v>
      </c>
      <c r="J16" s="137">
        <f t="shared" si="4"/>
        <v>0.51985996913793497</v>
      </c>
      <c r="K16" s="9"/>
    </row>
    <row r="17" spans="1:11" ht="12" customHeight="1" x14ac:dyDescent="0.25">
      <c r="A17" s="147">
        <v>1977</v>
      </c>
      <c r="B17" s="136">
        <v>219.179</v>
      </c>
      <c r="C17" s="237" t="s">
        <v>7</v>
      </c>
      <c r="D17" s="244">
        <v>88270</v>
      </c>
      <c r="E17" s="237" t="s">
        <v>7</v>
      </c>
      <c r="F17" s="244">
        <f t="shared" si="2"/>
        <v>88270</v>
      </c>
      <c r="G17" s="244">
        <v>25320</v>
      </c>
      <c r="H17" s="237" t="s">
        <v>7</v>
      </c>
      <c r="I17" s="244">
        <f t="shared" si="3"/>
        <v>62950</v>
      </c>
      <c r="J17" s="137">
        <f t="shared" si="4"/>
        <v>0.28720817231577844</v>
      </c>
      <c r="K17" s="9"/>
    </row>
    <row r="18" spans="1:11" ht="12" customHeight="1" x14ac:dyDescent="0.25">
      <c r="A18" s="147">
        <v>1978</v>
      </c>
      <c r="B18" s="136">
        <v>221.47699999999998</v>
      </c>
      <c r="C18" s="237" t="s">
        <v>7</v>
      </c>
      <c r="D18" s="244">
        <v>105170</v>
      </c>
      <c r="E18" s="237" t="s">
        <v>7</v>
      </c>
      <c r="F18" s="244">
        <f t="shared" si="2"/>
        <v>105170</v>
      </c>
      <c r="G18" s="244">
        <v>12000</v>
      </c>
      <c r="H18" s="237" t="s">
        <v>7</v>
      </c>
      <c r="I18" s="244">
        <f t="shared" si="3"/>
        <v>93170</v>
      </c>
      <c r="J18" s="137">
        <f t="shared" si="4"/>
        <v>0.42067573608094749</v>
      </c>
      <c r="K18" s="9"/>
    </row>
    <row r="19" spans="1:11" ht="12" customHeight="1" x14ac:dyDescent="0.25">
      <c r="A19" s="147">
        <v>1979</v>
      </c>
      <c r="B19" s="136">
        <v>223.86500000000001</v>
      </c>
      <c r="C19" s="237" t="s">
        <v>7</v>
      </c>
      <c r="D19" s="244">
        <v>107310</v>
      </c>
      <c r="E19" s="237" t="s">
        <v>7</v>
      </c>
      <c r="F19" s="244">
        <f t="shared" si="2"/>
        <v>107310</v>
      </c>
      <c r="G19" s="244">
        <v>20920</v>
      </c>
      <c r="H19" s="237" t="s">
        <v>7</v>
      </c>
      <c r="I19" s="244">
        <f t="shared" si="3"/>
        <v>86390</v>
      </c>
      <c r="J19" s="137">
        <f t="shared" si="4"/>
        <v>0.38590221785451051</v>
      </c>
      <c r="K19" s="9"/>
    </row>
    <row r="20" spans="1:11" ht="12" customHeight="1" x14ac:dyDescent="0.25">
      <c r="A20" s="147">
        <v>1980</v>
      </c>
      <c r="B20" s="136">
        <v>226.45099999999999</v>
      </c>
      <c r="C20" s="237" t="s">
        <v>7</v>
      </c>
      <c r="D20" s="244">
        <v>94910</v>
      </c>
      <c r="E20" s="237" t="s">
        <v>7</v>
      </c>
      <c r="F20" s="244">
        <f t="shared" si="2"/>
        <v>94910</v>
      </c>
      <c r="G20" s="244">
        <v>21370</v>
      </c>
      <c r="H20" s="237" t="s">
        <v>7</v>
      </c>
      <c r="I20" s="244">
        <f t="shared" si="3"/>
        <v>73540</v>
      </c>
      <c r="J20" s="137">
        <f t="shared" si="4"/>
        <v>0.32475016670273038</v>
      </c>
      <c r="K20" s="9"/>
    </row>
    <row r="21" spans="1:11" ht="12" customHeight="1" x14ac:dyDescent="0.25">
      <c r="A21" s="148">
        <v>1981</v>
      </c>
      <c r="B21" s="149">
        <v>228.93700000000001</v>
      </c>
      <c r="C21" s="236" t="s">
        <v>7</v>
      </c>
      <c r="D21" s="243">
        <v>85930</v>
      </c>
      <c r="E21" s="236" t="s">
        <v>7</v>
      </c>
      <c r="F21" s="243">
        <f t="shared" si="2"/>
        <v>85930</v>
      </c>
      <c r="G21" s="243">
        <v>10120</v>
      </c>
      <c r="H21" s="236" t="s">
        <v>7</v>
      </c>
      <c r="I21" s="243">
        <f t="shared" si="3"/>
        <v>75810</v>
      </c>
      <c r="J21" s="146">
        <f t="shared" si="4"/>
        <v>0.33113913434700371</v>
      </c>
      <c r="K21" s="9"/>
    </row>
    <row r="22" spans="1:11" ht="12" customHeight="1" x14ac:dyDescent="0.25">
      <c r="A22" s="148">
        <v>1982</v>
      </c>
      <c r="B22" s="149">
        <v>231.15700000000001</v>
      </c>
      <c r="C22" s="236" t="s">
        <v>7</v>
      </c>
      <c r="D22" s="243">
        <v>110630</v>
      </c>
      <c r="E22" s="236" t="s">
        <v>7</v>
      </c>
      <c r="F22" s="243">
        <f t="shared" si="2"/>
        <v>110630</v>
      </c>
      <c r="G22" s="243">
        <v>3560</v>
      </c>
      <c r="H22" s="236" t="s">
        <v>7</v>
      </c>
      <c r="I22" s="243">
        <f t="shared" si="3"/>
        <v>107070</v>
      </c>
      <c r="J22" s="146">
        <f t="shared" si="4"/>
        <v>0.46319168357436719</v>
      </c>
      <c r="K22" s="9"/>
    </row>
    <row r="23" spans="1:11" ht="12" customHeight="1" x14ac:dyDescent="0.25">
      <c r="A23" s="148">
        <v>1983</v>
      </c>
      <c r="B23" s="149">
        <v>233.322</v>
      </c>
      <c r="C23" s="236" t="s">
        <v>7</v>
      </c>
      <c r="D23" s="243">
        <v>126550</v>
      </c>
      <c r="E23" s="236" t="s">
        <v>7</v>
      </c>
      <c r="F23" s="243">
        <f t="shared" si="2"/>
        <v>126550</v>
      </c>
      <c r="G23" s="243">
        <v>4800</v>
      </c>
      <c r="H23" s="236" t="s">
        <v>7</v>
      </c>
      <c r="I23" s="243">
        <f t="shared" si="3"/>
        <v>121750</v>
      </c>
      <c r="J23" s="146">
        <f t="shared" si="4"/>
        <v>0.52181105939431349</v>
      </c>
      <c r="K23" s="9"/>
    </row>
    <row r="24" spans="1:11" ht="12" customHeight="1" x14ac:dyDescent="0.25">
      <c r="A24" s="148">
        <v>1984</v>
      </c>
      <c r="B24" s="149">
        <v>235.38499999999999</v>
      </c>
      <c r="C24" s="236" t="s">
        <v>7</v>
      </c>
      <c r="D24" s="243">
        <v>120150</v>
      </c>
      <c r="E24" s="236" t="s">
        <v>7</v>
      </c>
      <c r="F24" s="243">
        <f t="shared" si="2"/>
        <v>120150</v>
      </c>
      <c r="G24" s="243">
        <v>8770</v>
      </c>
      <c r="H24" s="236" t="s">
        <v>7</v>
      </c>
      <c r="I24" s="243">
        <f t="shared" si="3"/>
        <v>111380</v>
      </c>
      <c r="J24" s="146">
        <f t="shared" si="4"/>
        <v>0.47318223336236381</v>
      </c>
      <c r="K24" s="9"/>
    </row>
    <row r="25" spans="1:11" ht="12" customHeight="1" x14ac:dyDescent="0.25">
      <c r="A25" s="148">
        <v>1985</v>
      </c>
      <c r="B25" s="149">
        <v>237.46799999999999</v>
      </c>
      <c r="C25" s="236" t="s">
        <v>7</v>
      </c>
      <c r="D25" s="243">
        <v>115658</v>
      </c>
      <c r="E25" s="236" t="s">
        <v>7</v>
      </c>
      <c r="F25" s="243">
        <f t="shared" si="2"/>
        <v>115658</v>
      </c>
      <c r="G25" s="243">
        <v>8468</v>
      </c>
      <c r="H25" s="236" t="s">
        <v>7</v>
      </c>
      <c r="I25" s="243">
        <f t="shared" si="3"/>
        <v>107190</v>
      </c>
      <c r="J25" s="146">
        <f t="shared" si="4"/>
        <v>0.45138713426651172</v>
      </c>
      <c r="K25" s="9"/>
    </row>
    <row r="26" spans="1:11" ht="12" customHeight="1" x14ac:dyDescent="0.25">
      <c r="A26" s="147">
        <v>1986</v>
      </c>
      <c r="B26" s="136">
        <v>239.63800000000001</v>
      </c>
      <c r="C26" s="237" t="s">
        <v>7</v>
      </c>
      <c r="D26" s="244">
        <v>118003</v>
      </c>
      <c r="E26" s="237" t="s">
        <v>7</v>
      </c>
      <c r="F26" s="244">
        <f t="shared" si="2"/>
        <v>118003</v>
      </c>
      <c r="G26" s="244">
        <v>5265</v>
      </c>
      <c r="H26" s="237" t="s">
        <v>7</v>
      </c>
      <c r="I26" s="244">
        <f t="shared" si="3"/>
        <v>112738</v>
      </c>
      <c r="J26" s="137">
        <f t="shared" si="4"/>
        <v>0.47045126398985132</v>
      </c>
      <c r="K26" s="9"/>
    </row>
    <row r="27" spans="1:11" ht="12" customHeight="1" x14ac:dyDescent="0.25">
      <c r="A27" s="147">
        <v>1987</v>
      </c>
      <c r="B27" s="136">
        <v>241.78399999999999</v>
      </c>
      <c r="C27" s="237" t="s">
        <v>7</v>
      </c>
      <c r="D27" s="244">
        <v>110239</v>
      </c>
      <c r="E27" s="237" t="s">
        <v>7</v>
      </c>
      <c r="F27" s="244">
        <f t="shared" si="2"/>
        <v>110239</v>
      </c>
      <c r="G27" s="244">
        <v>9800</v>
      </c>
      <c r="H27" s="237" t="s">
        <v>7</v>
      </c>
      <c r="I27" s="244">
        <f t="shared" si="3"/>
        <v>100439</v>
      </c>
      <c r="J27" s="137">
        <f t="shared" si="4"/>
        <v>0.41540796744201436</v>
      </c>
      <c r="K27" s="9"/>
    </row>
    <row r="28" spans="1:11" ht="12" customHeight="1" x14ac:dyDescent="0.25">
      <c r="A28" s="147">
        <v>1988</v>
      </c>
      <c r="B28" s="136">
        <v>243.98099999999999</v>
      </c>
      <c r="C28" s="237" t="s">
        <v>7</v>
      </c>
      <c r="D28" s="244">
        <v>111838</v>
      </c>
      <c r="E28" s="237" t="s">
        <v>7</v>
      </c>
      <c r="F28" s="244">
        <f t="shared" si="2"/>
        <v>111838</v>
      </c>
      <c r="G28" s="244">
        <v>13876</v>
      </c>
      <c r="H28" s="237" t="s">
        <v>7</v>
      </c>
      <c r="I28" s="244">
        <f t="shared" si="3"/>
        <v>97962</v>
      </c>
      <c r="J28" s="137">
        <f t="shared" si="4"/>
        <v>0.40151487205970959</v>
      </c>
      <c r="K28" s="9"/>
    </row>
    <row r="29" spans="1:11" ht="12" customHeight="1" x14ac:dyDescent="0.25">
      <c r="A29" s="147">
        <v>1989</v>
      </c>
      <c r="B29" s="136">
        <v>246.22399999999999</v>
      </c>
      <c r="C29" s="237" t="s">
        <v>7</v>
      </c>
      <c r="D29" s="244">
        <v>146408.94701999999</v>
      </c>
      <c r="E29" s="237" t="s">
        <v>7</v>
      </c>
      <c r="F29" s="244">
        <f t="shared" si="2"/>
        <v>146408.94701999999</v>
      </c>
      <c r="G29" s="244">
        <v>19211.076108000001</v>
      </c>
      <c r="H29" s="237" t="s">
        <v>7</v>
      </c>
      <c r="I29" s="244">
        <f t="shared" si="3"/>
        <v>127197.87091199998</v>
      </c>
      <c r="J29" s="137">
        <f t="shared" si="4"/>
        <v>0.51659412125544213</v>
      </c>
      <c r="K29" s="9"/>
    </row>
    <row r="30" spans="1:11" ht="12" customHeight="1" x14ac:dyDescent="0.25">
      <c r="A30" s="147">
        <v>1990</v>
      </c>
      <c r="B30" s="136">
        <v>248.65899999999999</v>
      </c>
      <c r="C30" s="237" t="s">
        <v>7</v>
      </c>
      <c r="D30" s="244">
        <v>151549.02321300001</v>
      </c>
      <c r="E30" s="237" t="s">
        <v>7</v>
      </c>
      <c r="F30" s="244">
        <f t="shared" si="2"/>
        <v>151549.02321300001</v>
      </c>
      <c r="G30" s="244">
        <v>25429.212459000002</v>
      </c>
      <c r="H30" s="237" t="s">
        <v>7</v>
      </c>
      <c r="I30" s="244">
        <f t="shared" si="3"/>
        <v>126119.81075400001</v>
      </c>
      <c r="J30" s="137">
        <f t="shared" si="4"/>
        <v>0.50719986308156961</v>
      </c>
      <c r="K30" s="9"/>
    </row>
    <row r="31" spans="1:11" ht="12" customHeight="1" x14ac:dyDescent="0.25">
      <c r="A31" s="148">
        <v>1991</v>
      </c>
      <c r="B31" s="149">
        <v>251.88900000000001</v>
      </c>
      <c r="C31" s="236" t="s">
        <v>7</v>
      </c>
      <c r="D31" s="243">
        <v>142693.27710120002</v>
      </c>
      <c r="E31" s="236" t="s">
        <v>7</v>
      </c>
      <c r="F31" s="243">
        <f t="shared" si="2"/>
        <v>142693.27710120002</v>
      </c>
      <c r="G31" s="243">
        <v>31757.57991</v>
      </c>
      <c r="H31" s="236" t="s">
        <v>7</v>
      </c>
      <c r="I31" s="243">
        <f t="shared" si="3"/>
        <v>110935.69719120002</v>
      </c>
      <c r="J31" s="146">
        <f t="shared" si="4"/>
        <v>0.44041501292712271</v>
      </c>
      <c r="K31" s="9"/>
    </row>
    <row r="32" spans="1:11" ht="12" customHeight="1" x14ac:dyDescent="0.25">
      <c r="A32" s="148">
        <v>1992</v>
      </c>
      <c r="B32" s="149">
        <v>255.214</v>
      </c>
      <c r="C32" s="236" t="s">
        <v>7</v>
      </c>
      <c r="D32" s="243">
        <v>175826.32067700001</v>
      </c>
      <c r="E32" s="236" t="s">
        <v>7</v>
      </c>
      <c r="F32" s="243">
        <f t="shared" si="2"/>
        <v>175826.32067700001</v>
      </c>
      <c r="G32" s="243">
        <v>27442.032345</v>
      </c>
      <c r="H32" s="236" t="s">
        <v>7</v>
      </c>
      <c r="I32" s="243">
        <f t="shared" si="3"/>
        <v>148384.28833200003</v>
      </c>
      <c r="J32" s="146">
        <f t="shared" si="4"/>
        <v>0.58141124049621107</v>
      </c>
      <c r="K32" s="9"/>
    </row>
    <row r="33" spans="1:11" ht="12" customHeight="1" x14ac:dyDescent="0.25">
      <c r="A33" s="148">
        <v>1993</v>
      </c>
      <c r="B33" s="149">
        <v>258.67899999999997</v>
      </c>
      <c r="C33" s="236" t="s">
        <v>7</v>
      </c>
      <c r="D33" s="243">
        <v>176702.65792200001</v>
      </c>
      <c r="E33" s="236" t="s">
        <v>7</v>
      </c>
      <c r="F33" s="243">
        <f t="shared" si="2"/>
        <v>176702.65792200001</v>
      </c>
      <c r="G33" s="243">
        <v>32396.920290000002</v>
      </c>
      <c r="H33" s="236" t="s">
        <v>7</v>
      </c>
      <c r="I33" s="243">
        <f t="shared" si="3"/>
        <v>144305.737632</v>
      </c>
      <c r="J33" s="146">
        <f t="shared" si="4"/>
        <v>0.55785640748572562</v>
      </c>
      <c r="K33" s="9"/>
    </row>
    <row r="34" spans="1:11" ht="12" customHeight="1" x14ac:dyDescent="0.25">
      <c r="A34" s="148">
        <v>1994</v>
      </c>
      <c r="B34" s="149">
        <v>261.91899999999998</v>
      </c>
      <c r="C34" s="236" t="s">
        <v>7</v>
      </c>
      <c r="D34" s="245">
        <v>167522.31558600001</v>
      </c>
      <c r="E34" s="236" t="s">
        <v>7</v>
      </c>
      <c r="F34" s="243">
        <f t="shared" si="2"/>
        <v>167522.31558600001</v>
      </c>
      <c r="G34" s="243">
        <v>36475.912325999998</v>
      </c>
      <c r="H34" s="236" t="s">
        <v>7</v>
      </c>
      <c r="I34" s="243">
        <f t="shared" si="3"/>
        <v>131046.40326000002</v>
      </c>
      <c r="J34" s="146">
        <f t="shared" si="4"/>
        <v>0.5003317944097222</v>
      </c>
      <c r="K34" s="9"/>
    </row>
    <row r="35" spans="1:11" ht="12" customHeight="1" x14ac:dyDescent="0.25">
      <c r="A35" s="148">
        <v>1995</v>
      </c>
      <c r="B35" s="149">
        <v>265.04399999999998</v>
      </c>
      <c r="C35" s="236" t="s">
        <v>7</v>
      </c>
      <c r="D35" s="243">
        <v>156201</v>
      </c>
      <c r="E35" s="236" t="s">
        <v>7</v>
      </c>
      <c r="F35" s="243">
        <f t="shared" si="2"/>
        <v>156201</v>
      </c>
      <c r="G35" s="243">
        <v>44436.086000000003</v>
      </c>
      <c r="H35" s="236" t="s">
        <v>7</v>
      </c>
      <c r="I35" s="243">
        <f t="shared" si="3"/>
        <v>111764.91399999999</v>
      </c>
      <c r="J35" s="146">
        <f t="shared" si="4"/>
        <v>0.42168437693364119</v>
      </c>
      <c r="K35" s="9"/>
    </row>
    <row r="36" spans="1:11" ht="12" customHeight="1" x14ac:dyDescent="0.25">
      <c r="A36" s="147">
        <v>1996</v>
      </c>
      <c r="B36" s="136">
        <v>268.15100000000001</v>
      </c>
      <c r="C36" s="237" t="s">
        <v>7</v>
      </c>
      <c r="D36" s="244">
        <v>173549.5</v>
      </c>
      <c r="E36" s="237" t="s">
        <v>7</v>
      </c>
      <c r="F36" s="244">
        <f t="shared" si="2"/>
        <v>173549.5</v>
      </c>
      <c r="G36" s="244">
        <v>34331.938999999998</v>
      </c>
      <c r="H36" s="237" t="s">
        <v>7</v>
      </c>
      <c r="I36" s="244">
        <f t="shared" si="3"/>
        <v>139217.56099999999</v>
      </c>
      <c r="J36" s="137">
        <f t="shared" si="4"/>
        <v>0.51917599039347229</v>
      </c>
      <c r="K36" s="9"/>
    </row>
    <row r="37" spans="1:11" ht="12" customHeight="1" x14ac:dyDescent="0.25">
      <c r="A37" s="147">
        <v>1997</v>
      </c>
      <c r="B37" s="136">
        <v>271.36</v>
      </c>
      <c r="C37" s="237" t="s">
        <v>7</v>
      </c>
      <c r="D37" s="244">
        <v>191146.5</v>
      </c>
      <c r="E37" s="237" t="s">
        <v>7</v>
      </c>
      <c r="F37" s="244">
        <f t="shared" si="2"/>
        <v>191146.5</v>
      </c>
      <c r="G37" s="244">
        <v>46228.161</v>
      </c>
      <c r="H37" s="237" t="s">
        <v>7</v>
      </c>
      <c r="I37" s="244">
        <f t="shared" si="3"/>
        <v>144918.33900000001</v>
      </c>
      <c r="J37" s="137">
        <f t="shared" si="4"/>
        <v>0.53404458652712261</v>
      </c>
      <c r="K37" s="9"/>
    </row>
    <row r="38" spans="1:11" ht="12" customHeight="1" x14ac:dyDescent="0.25">
      <c r="A38" s="147">
        <v>1998</v>
      </c>
      <c r="B38" s="136">
        <v>274.62599999999998</v>
      </c>
      <c r="C38" s="237" t="s">
        <v>7</v>
      </c>
      <c r="D38" s="244">
        <v>188000.59250000003</v>
      </c>
      <c r="E38" s="237" t="s">
        <v>7</v>
      </c>
      <c r="F38" s="244">
        <f t="shared" si="2"/>
        <v>188000.59250000003</v>
      </c>
      <c r="G38" s="244">
        <v>44358.271500000003</v>
      </c>
      <c r="H38" s="237" t="s">
        <v>7</v>
      </c>
      <c r="I38" s="244">
        <f t="shared" si="3"/>
        <v>143642.32100000003</v>
      </c>
      <c r="J38" s="137">
        <f t="shared" si="4"/>
        <v>0.52304705672441809</v>
      </c>
      <c r="K38" s="9"/>
    </row>
    <row r="39" spans="1:11" ht="12" customHeight="1" x14ac:dyDescent="0.25">
      <c r="A39" s="147">
        <v>1999</v>
      </c>
      <c r="B39" s="136">
        <v>277.79000000000002</v>
      </c>
      <c r="C39" s="237" t="s">
        <v>7</v>
      </c>
      <c r="D39" s="244">
        <v>232335.13399999996</v>
      </c>
      <c r="E39" s="237" t="s">
        <v>7</v>
      </c>
      <c r="F39" s="244">
        <f t="shared" si="2"/>
        <v>232335.13399999996</v>
      </c>
      <c r="G39" s="244">
        <v>84557.528000000006</v>
      </c>
      <c r="H39" s="237" t="s">
        <v>7</v>
      </c>
      <c r="I39" s="244">
        <f t="shared" ref="I39:I44" si="5">F39-SUM(G39,H39)</f>
        <v>147777.60599999997</v>
      </c>
      <c r="J39" s="137">
        <f t="shared" ref="J39:J44" si="6">I39/B39/1000</f>
        <v>0.53197597465711499</v>
      </c>
      <c r="K39" s="9"/>
    </row>
    <row r="40" spans="1:11" ht="12" customHeight="1" x14ac:dyDescent="0.25">
      <c r="A40" s="147">
        <v>2000</v>
      </c>
      <c r="B40" s="136">
        <v>280.976</v>
      </c>
      <c r="C40" s="237" t="s">
        <v>7</v>
      </c>
      <c r="D40" s="244">
        <v>235678.98666842704</v>
      </c>
      <c r="E40" s="237" t="s">
        <v>7</v>
      </c>
      <c r="F40" s="244">
        <f t="shared" si="2"/>
        <v>235678.98666842704</v>
      </c>
      <c r="G40" s="244">
        <v>100856.92622473599</v>
      </c>
      <c r="H40" s="237" t="s">
        <v>7</v>
      </c>
      <c r="I40" s="244">
        <f t="shared" si="5"/>
        <v>134822.06044369104</v>
      </c>
      <c r="J40" s="137">
        <f t="shared" si="6"/>
        <v>0.47983479173912019</v>
      </c>
      <c r="K40" s="9"/>
    </row>
    <row r="41" spans="1:11" ht="12" customHeight="1" x14ac:dyDescent="0.25">
      <c r="A41" s="148">
        <v>2001</v>
      </c>
      <c r="B41" s="149">
        <v>283.92040200000002</v>
      </c>
      <c r="C41" s="236" t="s">
        <v>7</v>
      </c>
      <c r="D41" s="243">
        <v>274841.59399999998</v>
      </c>
      <c r="E41" s="236" t="s">
        <v>7</v>
      </c>
      <c r="F41" s="243">
        <f t="shared" ref="F41:F46" si="7">SUM(C41,D41,E41)</f>
        <v>274841.59399999998</v>
      </c>
      <c r="G41" s="243">
        <v>64251.545000000006</v>
      </c>
      <c r="H41" s="236" t="s">
        <v>7</v>
      </c>
      <c r="I41" s="243">
        <f t="shared" si="5"/>
        <v>210590.04899999997</v>
      </c>
      <c r="J41" s="146">
        <f t="shared" si="6"/>
        <v>0.74172214295470018</v>
      </c>
      <c r="K41" s="9"/>
    </row>
    <row r="42" spans="1:11" ht="12" customHeight="1" x14ac:dyDescent="0.25">
      <c r="A42" s="148">
        <v>2002</v>
      </c>
      <c r="B42" s="149">
        <v>286.78755999999998</v>
      </c>
      <c r="C42" s="236" t="s">
        <v>7</v>
      </c>
      <c r="D42" s="243">
        <v>291803.1399999999</v>
      </c>
      <c r="E42" s="236" t="s">
        <v>7</v>
      </c>
      <c r="F42" s="243">
        <f t="shared" si="7"/>
        <v>291803.1399999999</v>
      </c>
      <c r="G42" s="243">
        <v>51929.025000000001</v>
      </c>
      <c r="H42" s="236" t="s">
        <v>7</v>
      </c>
      <c r="I42" s="243">
        <f t="shared" si="5"/>
        <v>239874.1149999999</v>
      </c>
      <c r="J42" s="146">
        <f t="shared" si="6"/>
        <v>0.83641743386637801</v>
      </c>
      <c r="K42" s="9"/>
    </row>
    <row r="43" spans="1:11" ht="12" customHeight="1" x14ac:dyDescent="0.25">
      <c r="A43" s="148">
        <v>2003</v>
      </c>
      <c r="B43" s="149">
        <v>289.51758100000001</v>
      </c>
      <c r="C43" s="236" t="s">
        <v>7</v>
      </c>
      <c r="D43" s="243">
        <v>337535.06429000007</v>
      </c>
      <c r="E43" s="236" t="s">
        <v>7</v>
      </c>
      <c r="F43" s="243">
        <f t="shared" si="7"/>
        <v>337535.06429000007</v>
      </c>
      <c r="G43" s="243">
        <v>41457.919999999998</v>
      </c>
      <c r="H43" s="236" t="s">
        <v>7</v>
      </c>
      <c r="I43" s="243">
        <f t="shared" si="5"/>
        <v>296077.14429000008</v>
      </c>
      <c r="J43" s="146">
        <f t="shared" si="6"/>
        <v>1.0226568737806636</v>
      </c>
      <c r="K43" s="9"/>
    </row>
    <row r="44" spans="1:11" ht="12" customHeight="1" x14ac:dyDescent="0.25">
      <c r="A44" s="148">
        <v>2004</v>
      </c>
      <c r="B44" s="149">
        <v>292.19189</v>
      </c>
      <c r="C44" s="236" t="s">
        <v>7</v>
      </c>
      <c r="D44" s="243">
        <v>381677.50270000007</v>
      </c>
      <c r="E44" s="236" t="s">
        <v>7</v>
      </c>
      <c r="F44" s="243">
        <f t="shared" si="7"/>
        <v>381677.50270000007</v>
      </c>
      <c r="G44" s="243">
        <v>61954.47</v>
      </c>
      <c r="H44" s="236" t="s">
        <v>7</v>
      </c>
      <c r="I44" s="243">
        <f t="shared" si="5"/>
        <v>319723.0327000001</v>
      </c>
      <c r="J44" s="146">
        <f t="shared" si="6"/>
        <v>1.0942228160405141</v>
      </c>
      <c r="K44" s="9"/>
    </row>
    <row r="45" spans="1:11" ht="12" customHeight="1" x14ac:dyDescent="0.25">
      <c r="A45" s="148">
        <v>2005</v>
      </c>
      <c r="B45" s="149">
        <v>294.914085</v>
      </c>
      <c r="C45" s="236" t="s">
        <v>7</v>
      </c>
      <c r="D45" s="243">
        <v>317861.84404858359</v>
      </c>
      <c r="E45" s="236" t="s">
        <v>7</v>
      </c>
      <c r="F45" s="243">
        <f t="shared" si="7"/>
        <v>317861.84404858359</v>
      </c>
      <c r="G45" s="243">
        <v>56530.098595391006</v>
      </c>
      <c r="H45" s="236" t="s">
        <v>7</v>
      </c>
      <c r="I45" s="243">
        <f t="shared" ref="I45:I50" si="8">F45-SUM(G45,H45)</f>
        <v>261331.74545319259</v>
      </c>
      <c r="J45" s="146">
        <f t="shared" ref="J45:J50" si="9">I45/B45/1000</f>
        <v>0.88612839720148528</v>
      </c>
      <c r="K45" s="9"/>
    </row>
    <row r="46" spans="1:11" ht="12" customHeight="1" x14ac:dyDescent="0.25">
      <c r="A46" s="147">
        <v>2006</v>
      </c>
      <c r="B46" s="136">
        <v>297.64655699999997</v>
      </c>
      <c r="C46" s="237" t="s">
        <v>7</v>
      </c>
      <c r="D46" s="244">
        <v>342787.54720308463</v>
      </c>
      <c r="E46" s="237" t="s">
        <v>7</v>
      </c>
      <c r="F46" s="244">
        <f t="shared" si="7"/>
        <v>342787.54720308463</v>
      </c>
      <c r="G46" s="244">
        <v>54344.231670981491</v>
      </c>
      <c r="H46" s="237" t="s">
        <v>7</v>
      </c>
      <c r="I46" s="244">
        <f t="shared" si="8"/>
        <v>288443.31553210312</v>
      </c>
      <c r="J46" s="137">
        <f t="shared" si="9"/>
        <v>0.96907996665354723</v>
      </c>
      <c r="K46" s="9"/>
    </row>
    <row r="47" spans="1:11" ht="12" customHeight="1" x14ac:dyDescent="0.25">
      <c r="A47" s="147">
        <v>2007</v>
      </c>
      <c r="B47" s="136">
        <v>300.57448099999999</v>
      </c>
      <c r="C47" s="237" t="s">
        <v>7</v>
      </c>
      <c r="D47" s="244">
        <v>370936.24075421208</v>
      </c>
      <c r="E47" s="237" t="s">
        <v>7</v>
      </c>
      <c r="F47" s="244">
        <f t="shared" ref="F47:F60" si="10">SUM(C47,D47,E47)</f>
        <v>370936.24075421208</v>
      </c>
      <c r="G47" s="244">
        <v>47064.919499999996</v>
      </c>
      <c r="H47" s="237" t="s">
        <v>7</v>
      </c>
      <c r="I47" s="244">
        <f t="shared" si="8"/>
        <v>323871.32125421206</v>
      </c>
      <c r="J47" s="137">
        <f t="shared" si="9"/>
        <v>1.0775077118213907</v>
      </c>
      <c r="K47" s="9"/>
    </row>
    <row r="48" spans="1:11" ht="12" customHeight="1" x14ac:dyDescent="0.25">
      <c r="A48" s="147">
        <v>2008</v>
      </c>
      <c r="B48" s="136">
        <v>303.50646899999998</v>
      </c>
      <c r="C48" s="237" t="s">
        <v>7</v>
      </c>
      <c r="D48" s="244">
        <v>339183.80915999995</v>
      </c>
      <c r="E48" s="237" t="s">
        <v>7</v>
      </c>
      <c r="F48" s="244">
        <f t="shared" si="10"/>
        <v>339183.80915999995</v>
      </c>
      <c r="G48" s="244">
        <v>47521.726999999999</v>
      </c>
      <c r="H48" s="237" t="s">
        <v>7</v>
      </c>
      <c r="I48" s="244">
        <f t="shared" si="8"/>
        <v>291662.08215999993</v>
      </c>
      <c r="J48" s="137">
        <f t="shared" si="9"/>
        <v>0.96097484551474233</v>
      </c>
      <c r="K48" s="9"/>
    </row>
    <row r="49" spans="1:11" ht="12" customHeight="1" x14ac:dyDescent="0.25">
      <c r="A49" s="147">
        <v>2009</v>
      </c>
      <c r="B49" s="136">
        <v>306.207719</v>
      </c>
      <c r="C49" s="237" t="s">
        <v>7</v>
      </c>
      <c r="D49" s="244">
        <v>353052.24941000005</v>
      </c>
      <c r="E49" s="237" t="s">
        <v>7</v>
      </c>
      <c r="F49" s="244">
        <f t="shared" si="10"/>
        <v>353052.24941000005</v>
      </c>
      <c r="G49" s="244">
        <v>43313.873889999995</v>
      </c>
      <c r="H49" s="237" t="s">
        <v>7</v>
      </c>
      <c r="I49" s="244">
        <f t="shared" si="8"/>
        <v>309738.37552000006</v>
      </c>
      <c r="J49" s="137">
        <f t="shared" si="9"/>
        <v>1.0115302662242818</v>
      </c>
      <c r="K49" s="9"/>
    </row>
    <row r="50" spans="1:11" ht="12" customHeight="1" x14ac:dyDescent="0.25">
      <c r="A50" s="147">
        <v>2010</v>
      </c>
      <c r="B50" s="136">
        <v>308.83326399999999</v>
      </c>
      <c r="C50" s="237" t="s">
        <v>7</v>
      </c>
      <c r="D50" s="244">
        <v>358760.46095000004</v>
      </c>
      <c r="E50" s="237" t="s">
        <v>7</v>
      </c>
      <c r="F50" s="244">
        <f t="shared" si="10"/>
        <v>358760.46095000004</v>
      </c>
      <c r="G50" s="244">
        <v>68179.881015000006</v>
      </c>
      <c r="H50" s="237" t="s">
        <v>7</v>
      </c>
      <c r="I50" s="244">
        <f t="shared" si="8"/>
        <v>290580.57993500005</v>
      </c>
      <c r="J50" s="137">
        <f t="shared" si="9"/>
        <v>0.94089793363385898</v>
      </c>
      <c r="K50" s="9"/>
    </row>
    <row r="51" spans="1:11" ht="12" customHeight="1" x14ac:dyDescent="0.25">
      <c r="A51" s="150">
        <v>2011</v>
      </c>
      <c r="B51" s="149">
        <v>310.94696199999998</v>
      </c>
      <c r="C51" s="238" t="s">
        <v>7</v>
      </c>
      <c r="D51" s="246">
        <v>326518.863075</v>
      </c>
      <c r="E51" s="238" t="s">
        <v>7</v>
      </c>
      <c r="F51" s="246">
        <f t="shared" si="10"/>
        <v>326518.863075</v>
      </c>
      <c r="G51" s="246">
        <v>82981.207430000009</v>
      </c>
      <c r="H51" s="238" t="s">
        <v>7</v>
      </c>
      <c r="I51" s="246">
        <f t="shared" ref="I51:I56" si="11">F51-SUM(G51,H51)</f>
        <v>243537.65564499999</v>
      </c>
      <c r="J51" s="151">
        <f t="shared" ref="J51:J56" si="12">I51/B51/1000</f>
        <v>0.78321284787146428</v>
      </c>
      <c r="K51" s="9"/>
    </row>
    <row r="52" spans="1:11" ht="12" customHeight="1" x14ac:dyDescent="0.25">
      <c r="A52" s="150">
        <v>2012</v>
      </c>
      <c r="B52" s="149">
        <v>313.14999699999998</v>
      </c>
      <c r="C52" s="238" t="s">
        <v>7</v>
      </c>
      <c r="D52" s="246">
        <v>355414.693225</v>
      </c>
      <c r="E52" s="238" t="s">
        <v>7</v>
      </c>
      <c r="F52" s="246">
        <f t="shared" si="10"/>
        <v>355414.693225</v>
      </c>
      <c r="G52" s="246">
        <v>86940.960609999995</v>
      </c>
      <c r="H52" s="238" t="s">
        <v>7</v>
      </c>
      <c r="I52" s="246">
        <f t="shared" si="11"/>
        <v>268473.73261499999</v>
      </c>
      <c r="J52" s="151">
        <f t="shared" si="12"/>
        <v>0.85733270058118505</v>
      </c>
      <c r="K52" s="9"/>
    </row>
    <row r="53" spans="1:11" ht="12" customHeight="1" x14ac:dyDescent="0.25">
      <c r="A53" s="150">
        <v>2013</v>
      </c>
      <c r="B53" s="149">
        <v>315.33597600000002</v>
      </c>
      <c r="C53" s="238" t="s">
        <v>7</v>
      </c>
      <c r="D53" s="246">
        <v>411431.3615</v>
      </c>
      <c r="E53" s="238" t="s">
        <v>7</v>
      </c>
      <c r="F53" s="246">
        <f t="shared" si="10"/>
        <v>411431.3615</v>
      </c>
      <c r="G53" s="246">
        <v>118252.85962500001</v>
      </c>
      <c r="H53" s="238" t="s">
        <v>7</v>
      </c>
      <c r="I53" s="246">
        <f t="shared" si="11"/>
        <v>293178.50187499996</v>
      </c>
      <c r="J53" s="151">
        <f t="shared" si="12"/>
        <v>0.92973375760652177</v>
      </c>
      <c r="K53" s="9"/>
    </row>
    <row r="54" spans="1:11" ht="12" customHeight="1" x14ac:dyDescent="0.25">
      <c r="A54" s="150">
        <v>2014</v>
      </c>
      <c r="B54" s="149">
        <v>317.519206</v>
      </c>
      <c r="C54" s="238" t="s">
        <v>7</v>
      </c>
      <c r="D54" s="246">
        <v>476875.26795999991</v>
      </c>
      <c r="E54" s="238" t="s">
        <v>7</v>
      </c>
      <c r="F54" s="246">
        <f t="shared" si="10"/>
        <v>476875.26795999991</v>
      </c>
      <c r="G54" s="246">
        <v>136182.75606500002</v>
      </c>
      <c r="H54" s="238" t="s">
        <v>7</v>
      </c>
      <c r="I54" s="246">
        <f t="shared" si="11"/>
        <v>340692.51189499989</v>
      </c>
      <c r="J54" s="151">
        <f t="shared" si="12"/>
        <v>1.0729823754188901</v>
      </c>
      <c r="K54" s="9"/>
    </row>
    <row r="55" spans="1:11" ht="12" customHeight="1" x14ac:dyDescent="0.25">
      <c r="A55" s="150">
        <v>2015</v>
      </c>
      <c r="B55" s="149">
        <v>319.83219000000003</v>
      </c>
      <c r="C55" s="238" t="s">
        <v>7</v>
      </c>
      <c r="D55" s="246">
        <v>476174.45059000008</v>
      </c>
      <c r="E55" s="238" t="s">
        <v>7</v>
      </c>
      <c r="F55" s="246">
        <f t="shared" si="10"/>
        <v>476174.45059000008</v>
      </c>
      <c r="G55" s="246">
        <v>135297.54190000001</v>
      </c>
      <c r="H55" s="238" t="s">
        <v>7</v>
      </c>
      <c r="I55" s="246">
        <f t="shared" si="11"/>
        <v>340876.90869000007</v>
      </c>
      <c r="J55" s="151">
        <f t="shared" si="12"/>
        <v>1.0657992514449532</v>
      </c>
      <c r="K55" s="9"/>
    </row>
    <row r="56" spans="1:11" ht="12" customHeight="1" x14ac:dyDescent="0.25">
      <c r="A56" s="218">
        <v>2016</v>
      </c>
      <c r="B56" s="136">
        <v>322.11409400000002</v>
      </c>
      <c r="C56" s="239" t="s">
        <v>7</v>
      </c>
      <c r="D56" s="247">
        <v>491927.40405499993</v>
      </c>
      <c r="E56" s="239" t="s">
        <v>7</v>
      </c>
      <c r="F56" s="247">
        <f t="shared" si="10"/>
        <v>491927.40405499993</v>
      </c>
      <c r="G56" s="247">
        <v>124290.805635</v>
      </c>
      <c r="H56" s="239" t="s">
        <v>7</v>
      </c>
      <c r="I56" s="247">
        <f t="shared" si="11"/>
        <v>367636.59841999994</v>
      </c>
      <c r="J56" s="219">
        <f t="shared" si="12"/>
        <v>1.1413241620529648</v>
      </c>
      <c r="K56" s="9"/>
    </row>
    <row r="57" spans="1:11" ht="12" customHeight="1" x14ac:dyDescent="0.25">
      <c r="A57" s="152">
        <v>2017</v>
      </c>
      <c r="B57" s="136">
        <v>324.29674599999998</v>
      </c>
      <c r="C57" s="240" t="s">
        <v>7</v>
      </c>
      <c r="D57" s="248">
        <v>519958.00097999995</v>
      </c>
      <c r="E57" s="240" t="s">
        <v>7</v>
      </c>
      <c r="F57" s="248">
        <f t="shared" si="10"/>
        <v>519958.00097999995</v>
      </c>
      <c r="G57" s="248">
        <v>138513.80213999999</v>
      </c>
      <c r="H57" s="240" t="s">
        <v>7</v>
      </c>
      <c r="I57" s="248">
        <f>F57-SUM(G57,H57)</f>
        <v>381444.19883999997</v>
      </c>
      <c r="J57" s="220">
        <f>I57/B57/1000</f>
        <v>1.1762196307698998</v>
      </c>
      <c r="K57" s="9"/>
    </row>
    <row r="58" spans="1:11" ht="12" customHeight="1" x14ac:dyDescent="0.25">
      <c r="A58" s="153">
        <v>2018</v>
      </c>
      <c r="B58" s="225">
        <v>326.16326299999997</v>
      </c>
      <c r="C58" s="241" t="s">
        <v>7</v>
      </c>
      <c r="D58" s="249">
        <v>473194.93447500002</v>
      </c>
      <c r="E58" s="240" t="s">
        <v>7</v>
      </c>
      <c r="F58" s="252">
        <f t="shared" si="10"/>
        <v>473194.93447500002</v>
      </c>
      <c r="G58" s="249">
        <v>117693.91179000001</v>
      </c>
      <c r="H58" s="241" t="s">
        <v>7</v>
      </c>
      <c r="I58" s="252">
        <f>F58-SUM(G58,H58)</f>
        <v>355501.02268499997</v>
      </c>
      <c r="J58" s="221">
        <f>I58/B58/1000</f>
        <v>1.0899480812619906</v>
      </c>
      <c r="K58" s="9"/>
    </row>
    <row r="59" spans="1:11" ht="12" customHeight="1" x14ac:dyDescent="0.25">
      <c r="A59" s="152">
        <v>2019</v>
      </c>
      <c r="B59" s="136">
        <v>327.77654100000001</v>
      </c>
      <c r="C59" s="240" t="s">
        <v>7</v>
      </c>
      <c r="D59" s="250">
        <v>532550.53465000005</v>
      </c>
      <c r="E59" s="240" t="s">
        <v>7</v>
      </c>
      <c r="F59" s="248">
        <f t="shared" si="10"/>
        <v>532550.53465000005</v>
      </c>
      <c r="G59" s="250">
        <v>106368.07545</v>
      </c>
      <c r="H59" s="240" t="s">
        <v>7</v>
      </c>
      <c r="I59" s="248">
        <f t="shared" ref="I59:I60" si="13">F59-SUM(G59,H59)</f>
        <v>426182.45920000004</v>
      </c>
      <c r="J59" s="220">
        <f t="shared" ref="J59:J60" si="14">I59/B59/1000</f>
        <v>1.3002225781618704</v>
      </c>
      <c r="K59" s="9"/>
    </row>
    <row r="60" spans="1:11" ht="12" customHeight="1" thickBot="1" x14ac:dyDescent="0.3">
      <c r="A60" s="140">
        <v>2020</v>
      </c>
      <c r="B60" s="226">
        <v>329.37155899999999</v>
      </c>
      <c r="C60" s="242" t="s">
        <v>7</v>
      </c>
      <c r="D60" s="251">
        <v>511831.90085000015</v>
      </c>
      <c r="E60" s="242" t="s">
        <v>7</v>
      </c>
      <c r="F60" s="253">
        <f t="shared" si="10"/>
        <v>511831.90085000015</v>
      </c>
      <c r="G60" s="251">
        <v>80747.435499999992</v>
      </c>
      <c r="H60" s="242" t="s">
        <v>7</v>
      </c>
      <c r="I60" s="253">
        <f t="shared" si="13"/>
        <v>431084.46535000019</v>
      </c>
      <c r="J60" s="224">
        <f t="shared" si="14"/>
        <v>1.3088090139258204</v>
      </c>
      <c r="K60" s="9"/>
    </row>
    <row r="61" spans="1:11" ht="15" customHeight="1" thickTop="1" x14ac:dyDescent="0.25">
      <c r="A61" s="6" t="s">
        <v>12</v>
      </c>
      <c r="B61" s="6"/>
      <c r="C61" s="6"/>
      <c r="D61" s="6"/>
      <c r="E61" s="6"/>
      <c r="F61" s="6"/>
      <c r="G61" s="6"/>
      <c r="H61" s="6"/>
      <c r="I61" s="6"/>
      <c r="J61" s="6"/>
      <c r="K61" s="62"/>
    </row>
    <row r="62" spans="1:11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2"/>
    </row>
    <row r="63" spans="1:11" ht="15" customHeight="1" x14ac:dyDescent="0.25">
      <c r="A63" s="6" t="s">
        <v>117</v>
      </c>
      <c r="B63" s="6"/>
      <c r="C63" s="6"/>
      <c r="D63" s="6"/>
      <c r="E63" s="6"/>
      <c r="F63" s="6"/>
      <c r="G63" s="6"/>
      <c r="H63" s="6"/>
      <c r="I63" s="6"/>
      <c r="J63" s="6"/>
      <c r="K63" s="46"/>
    </row>
    <row r="64" spans="1:11" ht="15" customHeight="1" x14ac:dyDescent="0.25">
      <c r="A64" s="6" t="s">
        <v>118</v>
      </c>
      <c r="B64" s="6"/>
      <c r="C64" s="6"/>
      <c r="D64" s="6"/>
      <c r="E64" s="6"/>
      <c r="F64" s="6"/>
      <c r="G64" s="6"/>
      <c r="H64" s="6"/>
      <c r="I64" s="6"/>
      <c r="J64" s="6"/>
      <c r="K64" s="46"/>
    </row>
    <row r="65" spans="1:11" ht="15" customHeight="1" x14ac:dyDescent="0.25">
      <c r="A65" s="45" t="s">
        <v>119</v>
      </c>
      <c r="B65" s="6"/>
      <c r="C65" s="6"/>
      <c r="D65" s="6"/>
      <c r="E65" s="6"/>
      <c r="F65" s="6"/>
      <c r="G65" s="6"/>
      <c r="H65" s="6"/>
      <c r="I65" s="6"/>
      <c r="J65" s="6"/>
      <c r="K65" s="46"/>
    </row>
    <row r="66" spans="1:11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46"/>
    </row>
    <row r="67" spans="1:11" ht="12" customHeight="1" x14ac:dyDescent="0.25">
      <c r="A67" s="6" t="s">
        <v>46</v>
      </c>
      <c r="B67" s="6"/>
      <c r="C67" s="6"/>
      <c r="D67" s="6"/>
      <c r="E67" s="6"/>
      <c r="F67" s="6"/>
      <c r="G67" s="6"/>
      <c r="H67" s="6"/>
      <c r="I67" s="6"/>
      <c r="J67" s="6"/>
      <c r="K67" s="46"/>
    </row>
    <row r="68" spans="1:11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46"/>
    </row>
    <row r="69" spans="1:11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1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1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1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1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1" ht="12" customHeight="1" x14ac:dyDescent="0.25">
      <c r="H74" s="41"/>
      <c r="I74" s="41"/>
    </row>
    <row r="75" spans="1:11" ht="12" customHeight="1" x14ac:dyDescent="0.25">
      <c r="H75" s="41"/>
      <c r="I75" s="41"/>
    </row>
    <row r="76" spans="1:11" ht="12" customHeight="1" x14ac:dyDescent="0.25">
      <c r="H76" s="41"/>
      <c r="I76" s="41"/>
    </row>
    <row r="77" spans="1:11" ht="12" customHeight="1" x14ac:dyDescent="0.25">
      <c r="H77" s="41"/>
      <c r="I77" s="41"/>
    </row>
    <row r="78" spans="1:11" ht="12" customHeight="1" x14ac:dyDescent="0.25">
      <c r="H78" s="41"/>
      <c r="I78" s="41"/>
    </row>
    <row r="79" spans="1:11" ht="12" customHeight="1" x14ac:dyDescent="0.25">
      <c r="H79" s="41"/>
      <c r="I79" s="41"/>
    </row>
    <row r="80" spans="1:11" ht="12" customHeight="1" x14ac:dyDescent="0.25">
      <c r="I80" s="41"/>
    </row>
    <row r="81" spans="9:9" ht="12" customHeight="1" x14ac:dyDescent="0.25">
      <c r="I81" s="41"/>
    </row>
    <row r="82" spans="9:9" ht="12" customHeight="1" x14ac:dyDescent="0.25">
      <c r="I82" s="41"/>
    </row>
    <row r="83" spans="9:9" ht="12" customHeight="1" x14ac:dyDescent="0.25">
      <c r="I83" s="41"/>
    </row>
    <row r="84" spans="9:9" ht="12" customHeight="1" x14ac:dyDescent="0.25">
      <c r="I84" s="41"/>
    </row>
    <row r="85" spans="9:9" ht="12" customHeight="1" x14ac:dyDescent="0.25">
      <c r="I85" s="41"/>
    </row>
    <row r="86" spans="9:9" ht="12" customHeight="1" x14ac:dyDescent="0.25">
      <c r="I86" s="41"/>
    </row>
    <row r="87" spans="9:9" ht="12" customHeight="1" x14ac:dyDescent="0.25">
      <c r="I87" s="41"/>
    </row>
    <row r="88" spans="9:9" ht="12" customHeight="1" x14ac:dyDescent="0.25">
      <c r="I88" s="41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73"/>
  <sheetViews>
    <sheetView showZeros="0" showOutlineSymbols="0" zoomScaleNormal="100" workbookViewId="0">
      <pane ySplit="4" topLeftCell="A5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15" customWidth="1"/>
    <col min="2" max="2" width="22.6640625" style="11" customWidth="1"/>
    <col min="3" max="3" width="14" style="16" customWidth="1"/>
    <col min="4" max="4" width="15.5546875" style="16" customWidth="1"/>
    <col min="5" max="5" width="14.5546875" style="16" customWidth="1"/>
    <col min="6" max="6" width="14.6640625" style="16" customWidth="1"/>
    <col min="7" max="8" width="12.6640625" style="16" customWidth="1"/>
    <col min="9" max="16384" width="12.6640625" style="6"/>
  </cols>
  <sheetData>
    <row r="1" spans="1:9" s="4" customFormat="1" ht="18" customHeight="1" thickBot="1" x14ac:dyDescent="0.3">
      <c r="A1" s="63" t="s">
        <v>48</v>
      </c>
      <c r="B1" s="63"/>
      <c r="C1" s="63"/>
      <c r="D1" s="63"/>
      <c r="E1" s="63"/>
      <c r="F1" s="63"/>
      <c r="G1" s="63"/>
      <c r="H1" s="87" t="s">
        <v>8</v>
      </c>
    </row>
    <row r="2" spans="1:9" ht="33" customHeight="1" thickTop="1" x14ac:dyDescent="0.25">
      <c r="A2" s="66" t="s">
        <v>49</v>
      </c>
      <c r="B2" s="67" t="s">
        <v>50</v>
      </c>
      <c r="C2" s="44" t="s">
        <v>11</v>
      </c>
      <c r="D2" s="5"/>
      <c r="E2" s="44" t="s">
        <v>35</v>
      </c>
      <c r="F2" s="44"/>
      <c r="G2" s="5"/>
      <c r="H2" s="299" t="s">
        <v>54</v>
      </c>
    </row>
    <row r="3" spans="1:9" ht="21" customHeight="1" x14ac:dyDescent="0.25">
      <c r="A3" s="69"/>
      <c r="B3" s="68"/>
      <c r="C3" s="64" t="s">
        <v>37</v>
      </c>
      <c r="D3" s="65" t="s">
        <v>51</v>
      </c>
      <c r="E3" s="65" t="s">
        <v>52</v>
      </c>
      <c r="F3" s="64" t="s">
        <v>38</v>
      </c>
      <c r="G3" s="65" t="s">
        <v>53</v>
      </c>
      <c r="H3" s="300"/>
    </row>
    <row r="4" spans="1:9" ht="15" customHeight="1" x14ac:dyDescent="0.25">
      <c r="A4" s="7"/>
      <c r="B4" s="8" t="s">
        <v>23</v>
      </c>
      <c r="C4" s="51" t="s">
        <v>27</v>
      </c>
      <c r="D4" s="51"/>
      <c r="E4" s="51"/>
      <c r="F4" s="51"/>
      <c r="G4" s="51"/>
      <c r="H4" s="51"/>
    </row>
    <row r="5" spans="1:9" ht="12" customHeight="1" x14ac:dyDescent="0.25">
      <c r="A5" s="147">
        <v>1967</v>
      </c>
      <c r="B5" s="136">
        <v>197.73599999999999</v>
      </c>
      <c r="C5" s="137">
        <f>PeanutUse!C5/PeanutPcc!B5</f>
        <v>1.1763158959420641</v>
      </c>
      <c r="D5" s="137">
        <f>PeanutUse!I5/PeanutPcc!B5</f>
        <v>0.35306671521624788</v>
      </c>
      <c r="E5" s="137">
        <f>PeanutUse!D5/PeanutPcc!B5</f>
        <v>2.7111906784803983</v>
      </c>
      <c r="F5" s="137">
        <f>PeanutUse!E5/PeanutPcc!B5</f>
        <v>1.092871303151677</v>
      </c>
      <c r="G5" s="137">
        <f>PeanutUse!F5/PeanutPcc!B5</f>
        <v>8.6984666423918763E-2</v>
      </c>
      <c r="H5" s="137">
        <f>SUM(C5:G5)</f>
        <v>5.4204292592143064</v>
      </c>
    </row>
    <row r="6" spans="1:9" ht="12" customHeight="1" x14ac:dyDescent="0.25">
      <c r="A6" s="147">
        <v>1968</v>
      </c>
      <c r="B6" s="136">
        <v>199.80799999999999</v>
      </c>
      <c r="C6" s="137">
        <f>PeanutUse!C6/PeanutPcc!B6</f>
        <v>1.2011531069827035</v>
      </c>
      <c r="D6" s="137">
        <f>PeanutUse!I6/PeanutPcc!B6</f>
        <v>0.3911555092889174</v>
      </c>
      <c r="E6" s="137">
        <f>PeanutUse!D6/PeanutPcc!B6</f>
        <v>2.7371276425368354</v>
      </c>
      <c r="F6" s="137">
        <f>PeanutUse!E6/PeanutPcc!B6</f>
        <v>1.1330877642536836</v>
      </c>
      <c r="G6" s="137">
        <f>PeanutUse!F6/PeanutPcc!B6</f>
        <v>9.2588885329916729E-2</v>
      </c>
      <c r="H6" s="137">
        <f>SUM(C6:G6)</f>
        <v>5.5551129083920578</v>
      </c>
    </row>
    <row r="7" spans="1:9" ht="12" customHeight="1" x14ac:dyDescent="0.25">
      <c r="A7" s="147">
        <v>1969</v>
      </c>
      <c r="B7" s="136">
        <v>201.76</v>
      </c>
      <c r="C7" s="137">
        <f>PeanutUse!C7/PeanutPcc!B7</f>
        <v>1.1939928628072958</v>
      </c>
      <c r="D7" s="137">
        <f>PeanutUse!I7/PeanutPcc!B7</f>
        <v>0.38944290245836638</v>
      </c>
      <c r="E7" s="137">
        <f>PeanutUse!D7/PeanutPcc!B7</f>
        <v>2.7864789849325935</v>
      </c>
      <c r="F7" s="137">
        <f>PeanutUse!E7/PeanutPcc!B7</f>
        <v>1.1716891356066614</v>
      </c>
      <c r="G7" s="137">
        <f>PeanutUse!F7/PeanutPcc!B7</f>
        <v>0.10457969865186362</v>
      </c>
      <c r="H7" s="137">
        <f>SUM(C7:G7)</f>
        <v>5.6461835844567805</v>
      </c>
    </row>
    <row r="8" spans="1:9" ht="12" customHeight="1" x14ac:dyDescent="0.25">
      <c r="A8" s="147">
        <v>1970</v>
      </c>
      <c r="B8" s="136">
        <v>203.84899999999999</v>
      </c>
      <c r="C8" s="137">
        <f>PeanutUse!C8/PeanutPcc!B8</f>
        <v>1.1714553419442824</v>
      </c>
      <c r="D8" s="137">
        <f>PeanutUse!I8/PeanutPcc!B8</f>
        <v>0.42074280472310388</v>
      </c>
      <c r="E8" s="137">
        <f>PeanutUse!D8/PeanutPcc!B8</f>
        <v>2.775093328885597</v>
      </c>
      <c r="F8" s="137">
        <f>PeanutUse!E8/PeanutPcc!B8</f>
        <v>1.193039946234713</v>
      </c>
      <c r="G8" s="137">
        <f>PeanutUse!F8/PeanutPcc!B8</f>
        <v>8.6338417161722664E-2</v>
      </c>
      <c r="H8" s="137">
        <f>SUM(C8:G8)</f>
        <v>5.6466698389494185</v>
      </c>
    </row>
    <row r="9" spans="1:9" ht="12" customHeight="1" x14ac:dyDescent="0.25">
      <c r="A9" s="148">
        <v>1971</v>
      </c>
      <c r="B9" s="149">
        <v>206.46599999999998</v>
      </c>
      <c r="C9" s="146">
        <f>PeanutUse!C9/PeanutPcc!B9</f>
        <v>1.1706527951333392</v>
      </c>
      <c r="D9" s="146">
        <f>PeanutUse!I9/PeanutPcc!B9</f>
        <v>0.29711913826005254</v>
      </c>
      <c r="E9" s="146">
        <f>PeanutUse!D9/PeanutPcc!B9</f>
        <v>2.8208034252613023</v>
      </c>
      <c r="F9" s="146">
        <f>PeanutUse!E9/PeanutPcc!B9</f>
        <v>1.1914794687745198</v>
      </c>
      <c r="G9" s="146">
        <f>PeanutUse!F9/PeanutPcc!B9</f>
        <v>8.2338012069783889E-2</v>
      </c>
      <c r="H9" s="146">
        <f t="shared" ref="H9:H41" si="0">SUM(C9:G9)</f>
        <v>5.5623928394989983</v>
      </c>
    </row>
    <row r="10" spans="1:9" ht="12" customHeight="1" x14ac:dyDescent="0.25">
      <c r="A10" s="148">
        <v>1972</v>
      </c>
      <c r="B10" s="149">
        <v>208.917</v>
      </c>
      <c r="C10" s="146">
        <f>PeanutUse!C10/PeanutPcc!B10</f>
        <v>1.217708467956174</v>
      </c>
      <c r="D10" s="146">
        <f>PeanutUse!I10/PeanutPcc!B10</f>
        <v>0.40753026321457803</v>
      </c>
      <c r="E10" s="146">
        <f>PeanutUse!D10/PeanutPcc!B10</f>
        <v>2.8896643164510309</v>
      </c>
      <c r="F10" s="146">
        <f>PeanutUse!E10/PeanutPcc!B10</f>
        <v>1.2440347123498805</v>
      </c>
      <c r="G10" s="146">
        <f>PeanutUse!F10/PeanutPcc!B10</f>
        <v>8.4243982059861097E-2</v>
      </c>
      <c r="H10" s="146">
        <f t="shared" si="0"/>
        <v>5.8431817420315246</v>
      </c>
    </row>
    <row r="11" spans="1:9" ht="12" customHeight="1" x14ac:dyDescent="0.25">
      <c r="A11" s="148">
        <v>1973</v>
      </c>
      <c r="B11" s="149">
        <v>210.98500000000001</v>
      </c>
      <c r="C11" s="146">
        <f>PeanutUse!C11/PeanutPcc!B11</f>
        <v>1.3474891579970141</v>
      </c>
      <c r="D11" s="146">
        <f>PeanutUse!I11/PeanutPcc!B11</f>
        <v>0.30667583003531051</v>
      </c>
      <c r="E11" s="146">
        <f>PeanutUse!D11/PeanutPcc!B11</f>
        <v>3.2414626632225039</v>
      </c>
      <c r="F11" s="146">
        <f>PeanutUse!E11/PeanutPcc!B11</f>
        <v>1.1920278692798065</v>
      </c>
      <c r="G11" s="146">
        <f>PeanutUse!F11/PeanutPcc!B11</f>
        <v>9.1475697324454347E-2</v>
      </c>
      <c r="H11" s="146">
        <f t="shared" si="0"/>
        <v>6.1791312178590898</v>
      </c>
    </row>
    <row r="12" spans="1:9" ht="12" customHeight="1" x14ac:dyDescent="0.25">
      <c r="A12" s="148">
        <v>1974</v>
      </c>
      <c r="B12" s="149">
        <v>212.93199999999999</v>
      </c>
      <c r="C12" s="146">
        <f>PeanutUse!C12/PeanutPcc!B12</f>
        <v>1.3069900249845021</v>
      </c>
      <c r="D12" s="146">
        <f>PeanutUse!I12/PeanutPcc!B12</f>
        <v>0.3950275205229839</v>
      </c>
      <c r="E12" s="146">
        <f>PeanutUse!D12/PeanutPcc!B12</f>
        <v>3.1531193056938367</v>
      </c>
      <c r="F12" s="146">
        <f>PeanutUse!E12/PeanutPcc!B12</f>
        <v>1.0191046906993784</v>
      </c>
      <c r="G12" s="146">
        <f>PeanutUse!F12/PeanutPcc!B12</f>
        <v>6.7627223714613119E-2</v>
      </c>
      <c r="H12" s="146">
        <f t="shared" si="0"/>
        <v>5.9418687656153137</v>
      </c>
    </row>
    <row r="13" spans="1:9" ht="12" customHeight="1" x14ac:dyDescent="0.25">
      <c r="A13" s="148">
        <v>1975</v>
      </c>
      <c r="B13" s="149">
        <v>214.93100000000001</v>
      </c>
      <c r="C13" s="146">
        <f>PeanutUse!C13/PeanutPcc!B13</f>
        <v>1.4032410401477684</v>
      </c>
      <c r="D13" s="146">
        <f>PeanutUse!I13/PeanutPcc!B13</f>
        <v>0.4194322829187041</v>
      </c>
      <c r="E13" s="146">
        <f>PeanutUse!D13/PeanutPcc!B13</f>
        <v>3.1126268430333455</v>
      </c>
      <c r="F13" s="146">
        <f>PeanutUse!E13/PeanutPcc!B13</f>
        <v>1.1152416356877322</v>
      </c>
      <c r="G13" s="146">
        <f>PeanutUse!F13/PeanutPcc!B13</f>
        <v>7.4442495498555347E-2</v>
      </c>
      <c r="H13" s="146">
        <f t="shared" si="0"/>
        <v>6.1249842972861055</v>
      </c>
    </row>
    <row r="14" spans="1:9" ht="12" customHeight="1" x14ac:dyDescent="0.25">
      <c r="A14" s="147">
        <v>1976</v>
      </c>
      <c r="B14" s="136">
        <v>217.095</v>
      </c>
      <c r="C14" s="137">
        <f>PeanutUse!C14/PeanutPcc!B14</f>
        <v>1.1690734471084088</v>
      </c>
      <c r="D14" s="137">
        <f>PeanutUse!I14/PeanutPcc!B14</f>
        <v>0.48258596466984499</v>
      </c>
      <c r="E14" s="137">
        <f>PeanutUse!D14/PeanutPcc!B14</f>
        <v>2.9581519611230109</v>
      </c>
      <c r="F14" s="137">
        <f>PeanutUse!E14/PeanutPcc!B14</f>
        <v>1.0824754139892674</v>
      </c>
      <c r="G14" s="137">
        <f>PeanutUse!F14/PeanutPcc!B14</f>
        <v>8.1991754761740254E-2</v>
      </c>
      <c r="H14" s="137">
        <f t="shared" si="0"/>
        <v>5.7742785416522722</v>
      </c>
    </row>
    <row r="15" spans="1:9" ht="12" customHeight="1" x14ac:dyDescent="0.25">
      <c r="A15" s="147">
        <v>1977</v>
      </c>
      <c r="B15" s="136">
        <v>219.179</v>
      </c>
      <c r="C15" s="137">
        <f>PeanutUse!C15/PeanutPcc!B15</f>
        <v>1.2510322613024056</v>
      </c>
      <c r="D15" s="137">
        <f>PeanutUse!I15/PeanutPcc!B15</f>
        <v>0.43471774211945491</v>
      </c>
      <c r="E15" s="137">
        <f>PeanutUse!D15/PeanutPcc!B15</f>
        <v>2.9747375432865373</v>
      </c>
      <c r="F15" s="137">
        <f>PeanutUse!E15/PeanutPcc!B15</f>
        <v>1.0730955064125669</v>
      </c>
      <c r="G15" s="137">
        <f>PeanutUse!F15/PeanutPcc!B15</f>
        <v>8.5318392729230447E-2</v>
      </c>
      <c r="H15" s="137">
        <f t="shared" si="0"/>
        <v>5.8189014458501953</v>
      </c>
      <c r="I15" s="9"/>
    </row>
    <row r="16" spans="1:9" ht="12" customHeight="1" x14ac:dyDescent="0.25">
      <c r="A16" s="147">
        <v>1978</v>
      </c>
      <c r="B16" s="136">
        <v>221.47699999999998</v>
      </c>
      <c r="C16" s="137">
        <f>PeanutUse!C16/PeanutPcc!B16</f>
        <v>1.3166152693056166</v>
      </c>
      <c r="D16" s="137">
        <f>PeanutUse!I16/PeanutPcc!B16</f>
        <v>0.39638878980661651</v>
      </c>
      <c r="E16" s="137">
        <f>PeanutUse!D16/PeanutPcc!B16</f>
        <v>3.1289930782880391</v>
      </c>
      <c r="F16" s="137">
        <f>PeanutUse!E16/PeanutPcc!B16</f>
        <v>1.2118639858766374</v>
      </c>
      <c r="G16" s="137">
        <f>PeanutUse!F16/PeanutPcc!B16</f>
        <v>8.6239203167823311E-2</v>
      </c>
      <c r="H16" s="137">
        <f t="shared" si="0"/>
        <v>6.140100326444732</v>
      </c>
      <c r="I16" s="9"/>
    </row>
    <row r="17" spans="1:9" ht="12" customHeight="1" x14ac:dyDescent="0.25">
      <c r="A17" s="147">
        <v>1979</v>
      </c>
      <c r="B17" s="136">
        <v>223.86500000000001</v>
      </c>
      <c r="C17" s="137">
        <f>PeanutUse!C17/PeanutPcc!B17</f>
        <v>1.2725258526344003</v>
      </c>
      <c r="D17" s="137">
        <f>PeanutUse!I17/PeanutPcc!B17</f>
        <v>0.46030866817054916</v>
      </c>
      <c r="E17" s="137">
        <f>PeanutUse!D17/PeanutPcc!B17</f>
        <v>3.2625108882585487</v>
      </c>
      <c r="F17" s="137">
        <f>PeanutUse!E17/PeanutPcc!B17</f>
        <v>1.1540258638018448</v>
      </c>
      <c r="G17" s="137">
        <f>PeanutUse!F17/PeanutPcc!B17</f>
        <v>8.6270743528465824E-2</v>
      </c>
      <c r="H17" s="137">
        <f t="shared" si="0"/>
        <v>6.2356420163938093</v>
      </c>
      <c r="I17" s="9"/>
    </row>
    <row r="18" spans="1:9" ht="12" customHeight="1" x14ac:dyDescent="0.25">
      <c r="A18" s="147">
        <v>1980</v>
      </c>
      <c r="B18" s="136">
        <v>226.45099999999999</v>
      </c>
      <c r="C18" s="137">
        <f>PeanutUse!C18/PeanutPcc!B18</f>
        <v>0.90743251299398109</v>
      </c>
      <c r="D18" s="137">
        <f>PeanutUse!I18/PeanutPcc!B18</f>
        <v>0.39931706947639894</v>
      </c>
      <c r="E18" s="137">
        <f>PeanutUse!D18/PeanutPcc!B18</f>
        <v>2.7053711398933986</v>
      </c>
      <c r="F18" s="137">
        <f>PeanutUse!E18/PeanutPcc!B18</f>
        <v>1.0505142392835536</v>
      </c>
      <c r="G18" s="137">
        <f>PeanutUse!F18/PeanutPcc!B18</f>
        <v>8.694154585318678E-2</v>
      </c>
      <c r="H18" s="137">
        <f t="shared" si="0"/>
        <v>5.1495765075005195</v>
      </c>
      <c r="I18" s="9"/>
    </row>
    <row r="19" spans="1:9" ht="12" customHeight="1" x14ac:dyDescent="0.25">
      <c r="A19" s="148">
        <v>1981</v>
      </c>
      <c r="B19" s="149">
        <v>228.93700000000001</v>
      </c>
      <c r="C19" s="146">
        <f>PeanutUse!C19/PeanutPcc!B19</f>
        <v>1.2141069377164897</v>
      </c>
      <c r="D19" s="146">
        <f>PeanutUse!I19/PeanutPcc!B19</f>
        <v>0.65927589904646255</v>
      </c>
      <c r="E19" s="146">
        <f>PeanutUse!D19/PeanutPcc!B19</f>
        <v>2.9543891987752087</v>
      </c>
      <c r="F19" s="146">
        <f>PeanutUse!E19/PeanutPcc!B19</f>
        <v>1.1176087744663379</v>
      </c>
      <c r="G19" s="146">
        <f>PeanutUse!F19/PeanutPcc!B19</f>
        <v>6.6703940385346189E-2</v>
      </c>
      <c r="H19" s="146">
        <f t="shared" si="0"/>
        <v>6.0120847503898442</v>
      </c>
      <c r="I19" s="9"/>
    </row>
    <row r="20" spans="1:9" ht="12" customHeight="1" x14ac:dyDescent="0.25">
      <c r="A20" s="148">
        <v>1982</v>
      </c>
      <c r="B20" s="149">
        <v>231.15700000000001</v>
      </c>
      <c r="C20" s="146">
        <f>PeanutUse!C20/PeanutPcc!B20</f>
        <v>1.3329382194785362</v>
      </c>
      <c r="D20" s="146">
        <f>PeanutUse!I20/PeanutPcc!B20</f>
        <v>0.6714525517289115</v>
      </c>
      <c r="E20" s="146">
        <f>PeanutUse!D20/PeanutPcc!B20</f>
        <v>3.0262202745320277</v>
      </c>
      <c r="F20" s="146">
        <f>PeanutUse!E20/PeanutPcc!B20</f>
        <v>1.2292770714276444</v>
      </c>
      <c r="G20" s="146">
        <f>PeanutUse!F20/PeanutPcc!B20</f>
        <v>7.3365721133255749E-2</v>
      </c>
      <c r="H20" s="146">
        <f t="shared" si="0"/>
        <v>6.3332538383003749</v>
      </c>
      <c r="I20" s="9"/>
    </row>
    <row r="21" spans="1:9" ht="12" customHeight="1" x14ac:dyDescent="0.25">
      <c r="A21" s="148">
        <v>1983</v>
      </c>
      <c r="B21" s="149">
        <v>233.322</v>
      </c>
      <c r="C21" s="146">
        <f>PeanutUse!C21/PeanutPcc!B21</f>
        <v>1.294224290894129</v>
      </c>
      <c r="D21" s="146">
        <f>PeanutUse!I21/PeanutPcc!B21</f>
        <v>0.55745566041779171</v>
      </c>
      <c r="E21" s="146">
        <f>PeanutUse!D21/PeanutPcc!B21</f>
        <v>2.9817548280916499</v>
      </c>
      <c r="F21" s="146">
        <f>PeanutUse!E21/PeanutPcc!B21</f>
        <v>1.2774834777689201</v>
      </c>
      <c r="G21" s="146">
        <f>PeanutUse!F21/PeanutPcc!B21</f>
        <v>6.6298934519676667E-2</v>
      </c>
      <c r="H21" s="146">
        <f t="shared" si="0"/>
        <v>6.1772171916921677</v>
      </c>
      <c r="I21" s="9"/>
    </row>
    <row r="22" spans="1:9" ht="12" customHeight="1" x14ac:dyDescent="0.25">
      <c r="A22" s="148">
        <v>1984</v>
      </c>
      <c r="B22" s="149">
        <v>235.38499999999999</v>
      </c>
      <c r="C22" s="146">
        <f>PeanutUse!C22/PeanutPcc!B22</f>
        <v>1.312955370987956</v>
      </c>
      <c r="D22" s="146">
        <f>PeanutUse!I22/PeanutPcc!B22</f>
        <v>0.67703103128916453</v>
      </c>
      <c r="E22" s="146">
        <f>PeanutUse!D22/PeanutPcc!B22</f>
        <v>3.0731652399260785</v>
      </c>
      <c r="F22" s="146">
        <f>PeanutUse!E22/PeanutPcc!B22</f>
        <v>1.2333751088642011</v>
      </c>
      <c r="G22" s="146">
        <f>PeanutUse!F22/PeanutPcc!B22</f>
        <v>8.1572742528198489E-2</v>
      </c>
      <c r="H22" s="146">
        <f t="shared" si="0"/>
        <v>6.3780994935955979</v>
      </c>
      <c r="I22" s="9"/>
    </row>
    <row r="23" spans="1:9" ht="12" customHeight="1" x14ac:dyDescent="0.25">
      <c r="A23" s="148">
        <v>1985</v>
      </c>
      <c r="B23" s="149">
        <v>237.46799999999999</v>
      </c>
      <c r="C23" s="146">
        <f>PeanutUse!C23/PeanutPcc!B23</f>
        <v>1.498719827513602</v>
      </c>
      <c r="D23" s="146">
        <f>PeanutUse!I23/PeanutPcc!B23</f>
        <v>0.74319894891101124</v>
      </c>
      <c r="E23" s="146">
        <f>PeanutUse!D23/PeanutPcc!B23</f>
        <v>3.0593595768693045</v>
      </c>
      <c r="F23" s="146">
        <f>PeanutUse!E23/PeanutPcc!B23</f>
        <v>1.3201273434736471</v>
      </c>
      <c r="G23" s="146">
        <f>PeanutUse!F23/PeanutPcc!B23</f>
        <v>9.8847002543500595E-2</v>
      </c>
      <c r="H23" s="146">
        <f t="shared" si="0"/>
        <v>6.7202526993110654</v>
      </c>
      <c r="I23" s="9"/>
    </row>
    <row r="24" spans="1:9" ht="12" customHeight="1" x14ac:dyDescent="0.25">
      <c r="A24" s="147">
        <v>1986</v>
      </c>
      <c r="B24" s="136">
        <v>239.63800000000001</v>
      </c>
      <c r="C24" s="137">
        <f>PeanutUse!C24/PeanutPcc!B24</f>
        <v>1.5686076498718902</v>
      </c>
      <c r="D24" s="137">
        <f>PeanutUse!I24/PeanutPcc!B24</f>
        <v>0.6747389287174822</v>
      </c>
      <c r="E24" s="137">
        <f>PeanutUse!D24/PeanutPcc!B24</f>
        <v>2.9596474682646323</v>
      </c>
      <c r="F24" s="137">
        <f>PeanutUse!E24/PeanutPcc!B24</f>
        <v>1.3497441974978925</v>
      </c>
      <c r="G24" s="137">
        <f>PeanutUse!F24/PeanutPcc!B24</f>
        <v>0.16659711731862226</v>
      </c>
      <c r="H24" s="137">
        <f t="shared" si="0"/>
        <v>6.7193353616705185</v>
      </c>
      <c r="I24" s="9"/>
    </row>
    <row r="25" spans="1:9" ht="12" customHeight="1" x14ac:dyDescent="0.25">
      <c r="A25" s="147">
        <v>1987</v>
      </c>
      <c r="B25" s="136">
        <v>241.78399999999999</v>
      </c>
      <c r="C25" s="137">
        <f>PeanutUse!C25/PeanutPcc!B25</f>
        <v>1.6614002580815934</v>
      </c>
      <c r="D25" s="137">
        <f>PeanutUse!I25/PeanutPcc!B25</f>
        <v>0.5841355933395096</v>
      </c>
      <c r="E25" s="137">
        <f>PeanutUse!D25/PeanutPcc!B25</f>
        <v>3.1328706614168023</v>
      </c>
      <c r="F25" s="137">
        <f>PeanutUse!E25/PeanutPcc!B25</f>
        <v>1.2280051616318697</v>
      </c>
      <c r="G25" s="137">
        <f>PeanutUse!F25/PeanutPcc!B25</f>
        <v>0.15437332495119613</v>
      </c>
      <c r="H25" s="137">
        <f t="shared" si="0"/>
        <v>6.7607849994209719</v>
      </c>
      <c r="I25" s="9"/>
    </row>
    <row r="26" spans="1:9" ht="12" customHeight="1" x14ac:dyDescent="0.25">
      <c r="A26" s="147">
        <v>1988</v>
      </c>
      <c r="B26" s="136">
        <v>243.98099999999999</v>
      </c>
      <c r="C26" s="137">
        <f>PeanutUse!C26/PeanutPcc!B26</f>
        <v>1.5635684745943332</v>
      </c>
      <c r="D26" s="137">
        <f>PeanutUse!I26/PeanutPcc!B26</f>
        <v>0.73157554645648637</v>
      </c>
      <c r="E26" s="137">
        <f>PeanutUse!D26/PeanutPcc!B26</f>
        <v>3.5260983437234867</v>
      </c>
      <c r="F26" s="137">
        <f>PeanutUse!E26/PeanutPcc!B26</f>
        <v>1.3398871223578885</v>
      </c>
      <c r="G26" s="137">
        <f>PeanutUse!F26/PeanutPcc!B26</f>
        <v>0.14746230239239941</v>
      </c>
      <c r="H26" s="137">
        <f t="shared" si="0"/>
        <v>7.308591789524594</v>
      </c>
      <c r="I26" s="9"/>
    </row>
    <row r="27" spans="1:9" ht="12" customHeight="1" x14ac:dyDescent="0.25">
      <c r="A27" s="147">
        <v>1989</v>
      </c>
      <c r="B27" s="136">
        <v>246.22399999999999</v>
      </c>
      <c r="C27" s="137">
        <f>PeanutUse!C27/PeanutPcc!B27</f>
        <v>1.5953400155955553</v>
      </c>
      <c r="D27" s="137">
        <f>PeanutUse!I27/PeanutPcc!B27</f>
        <v>0.73917208070699858</v>
      </c>
      <c r="E27" s="137">
        <f>PeanutUse!D27/PeanutPcc!B27</f>
        <v>3.6443157450126713</v>
      </c>
      <c r="F27" s="137">
        <f>PeanutUse!E27/PeanutPcc!B27</f>
        <v>1.3408847228539866</v>
      </c>
      <c r="G27" s="137">
        <f>PeanutUse!F27/PeanutPcc!B27</f>
        <v>0.14897816622262658</v>
      </c>
      <c r="H27" s="137">
        <f t="shared" si="0"/>
        <v>7.4686907303918373</v>
      </c>
      <c r="I27" s="9"/>
    </row>
    <row r="28" spans="1:9" ht="12" customHeight="1" x14ac:dyDescent="0.25">
      <c r="A28" s="147">
        <v>1990</v>
      </c>
      <c r="B28" s="136">
        <v>248.65899999999999</v>
      </c>
      <c r="C28" s="137">
        <f>PeanutUse!C28/PeanutPcc!B28</f>
        <v>1.4286955227842144</v>
      </c>
      <c r="D28" s="137">
        <f>PeanutUse!I28/PeanutPcc!B28</f>
        <v>0.69439299562855161</v>
      </c>
      <c r="E28" s="137">
        <f>PeanutUse!D28/PeanutPcc!B28</f>
        <v>2.9855504928436134</v>
      </c>
      <c r="F28" s="137">
        <f>PeanutUse!E28/PeanutPcc!B28</f>
        <v>1.2278823609843199</v>
      </c>
      <c r="G28" s="137">
        <f>PeanutUse!F28/PeanutPcc!B28</f>
        <v>0.15236930897333295</v>
      </c>
      <c r="H28" s="137">
        <f t="shared" si="0"/>
        <v>6.4888906812140323</v>
      </c>
      <c r="I28" s="9"/>
    </row>
    <row r="29" spans="1:9" ht="12" customHeight="1" x14ac:dyDescent="0.25">
      <c r="A29" s="148">
        <v>1991</v>
      </c>
      <c r="B29" s="149">
        <v>251.88900000000001</v>
      </c>
      <c r="C29" s="146">
        <f>PeanutUse!C29/PeanutPcc!B29</f>
        <v>1.3746332710042914</v>
      </c>
      <c r="D29" s="146">
        <f>PeanutUse!I29/PeanutPcc!B29</f>
        <v>0.75690592046496663</v>
      </c>
      <c r="E29" s="146">
        <f>PeanutUse!D29/PeanutPcc!B29</f>
        <v>3.5188793476491624</v>
      </c>
      <c r="F29" s="146">
        <f>PeanutUse!E29/PeanutPcc!B29</f>
        <v>1.3006403614290423</v>
      </c>
      <c r="G29" s="146">
        <f>PeanutUse!F29/PeanutPcc!B29</f>
        <v>0.13566690089682359</v>
      </c>
      <c r="H29" s="146">
        <f t="shared" si="0"/>
        <v>7.0867258014442873</v>
      </c>
      <c r="I29" s="9"/>
    </row>
    <row r="30" spans="1:9" ht="12" customHeight="1" x14ac:dyDescent="0.25">
      <c r="A30" s="148">
        <v>1992</v>
      </c>
      <c r="B30" s="149">
        <v>255.214</v>
      </c>
      <c r="C30" s="146">
        <f>PeanutUse!C30/PeanutPcc!B30</f>
        <v>1.3822713487504603</v>
      </c>
      <c r="D30" s="146">
        <f>PeanutUse!I30/PeanutPcc!B30</f>
        <v>0.79948334926767339</v>
      </c>
      <c r="E30" s="146">
        <f>PeanutUse!D30/PeanutPcc!B30</f>
        <v>3.126435070176401</v>
      </c>
      <c r="F30" s="146">
        <f>PeanutUse!E30/PeanutPcc!B30</f>
        <v>1.2864654760318792</v>
      </c>
      <c r="G30" s="146">
        <f>PeanutUse!F30/PeanutPcc!B30</f>
        <v>9.7882561301496002E-2</v>
      </c>
      <c r="H30" s="146">
        <f t="shared" si="0"/>
        <v>6.6925378055279099</v>
      </c>
      <c r="I30" s="9"/>
    </row>
    <row r="31" spans="1:9" ht="12" customHeight="1" x14ac:dyDescent="0.25">
      <c r="A31" s="148">
        <v>1993</v>
      </c>
      <c r="B31" s="149">
        <v>258.67899999999997</v>
      </c>
      <c r="C31" s="146">
        <f>PeanutUse!C31/PeanutPcc!B31</f>
        <v>1.3486483247577115</v>
      </c>
      <c r="D31" s="146">
        <f>PeanutUse!I31/PeanutPcc!B31</f>
        <v>0.65250859752821078</v>
      </c>
      <c r="E31" s="146">
        <f>PeanutUse!D31/PeanutPcc!B31</f>
        <v>2.810456202474882</v>
      </c>
      <c r="F31" s="146">
        <f>PeanutUse!E31/PeanutPcc!B31</f>
        <v>1.4010337135987074</v>
      </c>
      <c r="G31" s="146">
        <f>PeanutUse!F31/PeanutPcc!B31</f>
        <v>0.14033222642734819</v>
      </c>
      <c r="H31" s="146">
        <f t="shared" si="0"/>
        <v>6.3529790647868589</v>
      </c>
      <c r="I31" s="9"/>
    </row>
    <row r="32" spans="1:9" ht="12" customHeight="1" x14ac:dyDescent="0.25">
      <c r="A32" s="148">
        <v>1994</v>
      </c>
      <c r="B32" s="149">
        <v>261.91899999999998</v>
      </c>
      <c r="C32" s="146">
        <f>PeanutUse!C32/PeanutPcc!B32</f>
        <v>1.1513025019185321</v>
      </c>
      <c r="D32" s="146">
        <f>PeanutUse!I32/PeanutPcc!B32</f>
        <v>0.74387055463712071</v>
      </c>
      <c r="E32" s="146">
        <f>PeanutUse!D32/PeanutPcc!B32</f>
        <v>2.7100859426005752</v>
      </c>
      <c r="F32" s="146">
        <f>PeanutUse!E32/PeanutPcc!B32</f>
        <v>1.33487834025023</v>
      </c>
      <c r="G32" s="146">
        <f>PeanutUse!F32/PeanutPcc!B32</f>
        <v>0.14070762334920339</v>
      </c>
      <c r="H32" s="146">
        <f t="shared" si="0"/>
        <v>6.0808449627556618</v>
      </c>
      <c r="I32" s="9"/>
    </row>
    <row r="33" spans="1:9" ht="12" customHeight="1" x14ac:dyDescent="0.25">
      <c r="A33" s="148">
        <v>1995</v>
      </c>
      <c r="B33" s="149">
        <v>265.04399999999998</v>
      </c>
      <c r="C33" s="146">
        <f>PeanutUse!C33/PeanutPcc!B33</f>
        <v>1.0454452845565265</v>
      </c>
      <c r="D33" s="146">
        <f>PeanutUse!I33/PeanutPcc!B33</f>
        <v>0.6484926151884215</v>
      </c>
      <c r="E33" s="146">
        <f>PeanutUse!D33/PeanutPcc!B33</f>
        <v>2.7470004980305158</v>
      </c>
      <c r="F33" s="146">
        <f>PeanutUse!E33/PeanutPcc!B33</f>
        <v>1.3230369297173301</v>
      </c>
      <c r="G33" s="146">
        <f>PeanutUse!F33/PeanutPcc!B33</f>
        <v>0.12079126484659151</v>
      </c>
      <c r="H33" s="146">
        <f t="shared" si="0"/>
        <v>5.8847665923393846</v>
      </c>
      <c r="I33" s="9"/>
    </row>
    <row r="34" spans="1:9" ht="12" customHeight="1" x14ac:dyDescent="0.25">
      <c r="A34" s="147">
        <v>1996</v>
      </c>
      <c r="B34" s="136">
        <v>268.15100000000001</v>
      </c>
      <c r="C34" s="137">
        <f>PeanutUse!C34/PeanutPcc!B34</f>
        <v>1.0818605934715886</v>
      </c>
      <c r="D34" s="137">
        <f>PeanutUse!I34/PeanutPcc!B34</f>
        <v>0.6773019280181688</v>
      </c>
      <c r="E34" s="137">
        <f>PeanutUse!D34/PeanutPcc!B34</f>
        <v>2.7131392387125159</v>
      </c>
      <c r="F34" s="137">
        <f>PeanutUse!E34/PeanutPcc!B34</f>
        <v>1.345682097027421</v>
      </c>
      <c r="G34" s="137">
        <f>PeanutUse!F34/PeanutPcc!B34</f>
        <v>0.12614161423973808</v>
      </c>
      <c r="H34" s="137">
        <f t="shared" si="0"/>
        <v>5.944125471469432</v>
      </c>
      <c r="I34" s="9"/>
    </row>
    <row r="35" spans="1:9" ht="12" customHeight="1" x14ac:dyDescent="0.25">
      <c r="A35" s="147">
        <v>1997</v>
      </c>
      <c r="B35" s="136">
        <v>271.36</v>
      </c>
      <c r="C35" s="137">
        <f>PeanutUse!C35/PeanutPcc!B35</f>
        <v>1.1309994103773584</v>
      </c>
      <c r="D35" s="137">
        <f>PeanutUse!I35/PeanutPcc!B35</f>
        <v>0.70134569759728771</v>
      </c>
      <c r="E35" s="137">
        <f>PeanutUse!D35/PeanutPcc!B35</f>
        <v>2.8015551297169812</v>
      </c>
      <c r="F35" s="137">
        <f>PeanutUse!E35/PeanutPcc!B35</f>
        <v>1.2935473172169811</v>
      </c>
      <c r="G35" s="137">
        <f>PeanutUse!F35/PeanutPcc!B35</f>
        <v>0.13071565448113207</v>
      </c>
      <c r="H35" s="137">
        <f t="shared" si="0"/>
        <v>6.0581632093897397</v>
      </c>
      <c r="I35" s="9"/>
    </row>
    <row r="36" spans="1:9" ht="12" customHeight="1" x14ac:dyDescent="0.25">
      <c r="A36" s="147">
        <v>1998</v>
      </c>
      <c r="B36" s="136">
        <v>274.62599999999998</v>
      </c>
      <c r="C36" s="137">
        <f>PeanutUse!C36/PeanutPcc!B36</f>
        <v>1.2737541237901728</v>
      </c>
      <c r="D36" s="137">
        <f>PeanutUse!I36/PeanutPcc!B36</f>
        <v>0.64344061669324837</v>
      </c>
      <c r="E36" s="137">
        <f>PeanutUse!D36/PeanutPcc!B36</f>
        <v>2.7117097434328872</v>
      </c>
      <c r="F36" s="137">
        <f>PeanutUse!E36/PeanutPcc!B36</f>
        <v>1.3843445267381822</v>
      </c>
      <c r="G36" s="137">
        <f>PeanutUse!F36/PeanutPcc!B36</f>
        <v>8.0585960542701715E-2</v>
      </c>
      <c r="H36" s="137">
        <f t="shared" si="0"/>
        <v>6.0938349711971922</v>
      </c>
      <c r="I36" s="9"/>
    </row>
    <row r="37" spans="1:9" ht="12" customHeight="1" x14ac:dyDescent="0.25">
      <c r="A37" s="147">
        <v>1999</v>
      </c>
      <c r="B37" s="136">
        <v>277.79000000000002</v>
      </c>
      <c r="C37" s="137">
        <f>PeanutUse!C37/PeanutPcc!B37</f>
        <v>1.4187731739803446</v>
      </c>
      <c r="D37" s="137">
        <f>PeanutUse!I37/PeanutPcc!B37</f>
        <v>0.67381922207422873</v>
      </c>
      <c r="E37" s="137">
        <f>PeanutUse!D37/PeanutPcc!B37</f>
        <v>2.7794521041074192</v>
      </c>
      <c r="F37" s="137">
        <f>PeanutUse!E37/PeanutPcc!B37</f>
        <v>1.2777745779185714</v>
      </c>
      <c r="G37" s="137">
        <f>PeanutUse!F37/PeanutPcc!B37</f>
        <v>7.2813996184167895E-2</v>
      </c>
      <c r="H37" s="137">
        <f t="shared" si="0"/>
        <v>6.2226330742647322</v>
      </c>
      <c r="I37" s="9"/>
    </row>
    <row r="38" spans="1:9" ht="12" customHeight="1" x14ac:dyDescent="0.25">
      <c r="A38" s="147">
        <v>2000</v>
      </c>
      <c r="B38" s="136">
        <v>280.976</v>
      </c>
      <c r="C38" s="137">
        <f>PeanutUse!C38/PeanutPcc!B38</f>
        <v>1.2866436991059735</v>
      </c>
      <c r="D38" s="137">
        <f>PeanutUse!I38/PeanutPcc!B38</f>
        <v>0.66827408533113153</v>
      </c>
      <c r="E38" s="137">
        <f>PeanutUse!D38/PeanutPcc!B38</f>
        <v>2.6807948009794433</v>
      </c>
      <c r="F38" s="137">
        <f>PeanutUse!E38/PeanutPcc!B38</f>
        <v>1.2656241102442913</v>
      </c>
      <c r="G38" s="137">
        <f>PeanutUse!F38/PeanutPcc!B38</f>
        <v>7.1173338648140766E-2</v>
      </c>
      <c r="H38" s="137">
        <f t="shared" si="0"/>
        <v>5.9725100343089803</v>
      </c>
      <c r="I38" s="9"/>
    </row>
    <row r="39" spans="1:9" ht="12" customHeight="1" x14ac:dyDescent="0.25">
      <c r="A39" s="148">
        <v>2001</v>
      </c>
      <c r="B39" s="149">
        <v>283.92040200000002</v>
      </c>
      <c r="C39" s="146">
        <f>PeanutUse!C39/PeanutPcc!B39</f>
        <v>1.2711872674792843</v>
      </c>
      <c r="D39" s="146">
        <f>PeanutUse!I39/PeanutPcc!B39</f>
        <v>0.57998865259425769</v>
      </c>
      <c r="E39" s="146">
        <f>PeanutUse!D39/PeanutPcc!B39</f>
        <v>2.884354186001751</v>
      </c>
      <c r="F39" s="146">
        <f>PeanutUse!E39/PeanutPcc!B39</f>
        <v>1.2317853790584585</v>
      </c>
      <c r="G39" s="146">
        <f>PeanutUse!F39/PeanutPcc!B39</f>
        <v>6.0876216989859004E-2</v>
      </c>
      <c r="H39" s="146">
        <f t="shared" si="0"/>
        <v>6.0281917021236113</v>
      </c>
      <c r="I39" s="9"/>
    </row>
    <row r="40" spans="1:9" ht="12" customHeight="1" x14ac:dyDescent="0.25">
      <c r="A40" s="148">
        <v>2002</v>
      </c>
      <c r="B40" s="149">
        <v>286.78755999999998</v>
      </c>
      <c r="C40" s="146">
        <f>PeanutUse!C40/PeanutPcc!B40</f>
        <v>1.2026776893670006</v>
      </c>
      <c r="D40" s="146">
        <f>PeanutUse!I40/PeanutPcc!B40</f>
        <v>0.58762432721977209</v>
      </c>
      <c r="E40" s="146">
        <f>PeanutUse!D40/PeanutPcc!B40</f>
        <v>2.8889990904765885</v>
      </c>
      <c r="F40" s="146">
        <f>PeanutUse!E40/PeanutPcc!B40</f>
        <v>1.2351721253181276</v>
      </c>
      <c r="G40" s="146">
        <f>PeanutUse!F40/PeanutPcc!B40</f>
        <v>8.5007173951338763E-2</v>
      </c>
      <c r="H40" s="146">
        <f t="shared" si="0"/>
        <v>5.999480406332828</v>
      </c>
      <c r="I40" s="9"/>
    </row>
    <row r="41" spans="1:9" ht="12" customHeight="1" x14ac:dyDescent="0.25">
      <c r="A41" s="148">
        <v>2003</v>
      </c>
      <c r="B41" s="149">
        <v>289.51758100000001</v>
      </c>
      <c r="C41" s="146">
        <f>PeanutUse!C41/PeanutPcc!B41</f>
        <v>1.4319959380981426</v>
      </c>
      <c r="D41" s="146">
        <f>PeanutUse!I41/PeanutPcc!B41</f>
        <v>0.63105121584999702</v>
      </c>
      <c r="E41" s="146">
        <f>PeanutUse!D41/PeanutPcc!B41</f>
        <v>3.1142737407715488</v>
      </c>
      <c r="F41" s="146">
        <f>PeanutUse!E41/PeanutPcc!B41</f>
        <v>1.2641132145961111</v>
      </c>
      <c r="G41" s="146">
        <f>PeanutUse!F41/PeanutPcc!B41</f>
        <v>5.5022565279032223E-2</v>
      </c>
      <c r="H41" s="146">
        <f t="shared" si="0"/>
        <v>6.4964566745948327</v>
      </c>
      <c r="I41" s="9"/>
    </row>
    <row r="42" spans="1:9" ht="12" customHeight="1" x14ac:dyDescent="0.25">
      <c r="A42" s="148">
        <v>2004</v>
      </c>
      <c r="B42" s="149">
        <v>292.19189</v>
      </c>
      <c r="C42" s="146">
        <f>PeanutUse!C42/PeanutPcc!B42</f>
        <v>1.5427567137472571</v>
      </c>
      <c r="D42" s="146">
        <f>PeanutUse!I42/PeanutPcc!B42</f>
        <v>0.6488109539932817</v>
      </c>
      <c r="E42" s="146">
        <f>PeanutUse!D42/PeanutPcc!B42</f>
        <v>3.2119782653789604</v>
      </c>
      <c r="F42" s="146">
        <f>PeanutUse!E42/PeanutPcc!B42</f>
        <v>1.3336988921903343</v>
      </c>
      <c r="G42" s="146">
        <f>PeanutUse!F42/PeanutPcc!B42</f>
        <v>7.7165043834721087E-2</v>
      </c>
      <c r="H42" s="146">
        <f t="shared" ref="H42:H47" si="1">SUM(C42:G42)</f>
        <v>6.814409869144554</v>
      </c>
      <c r="I42" s="9"/>
    </row>
    <row r="43" spans="1:9" ht="12" customHeight="1" x14ac:dyDescent="0.25">
      <c r="A43" s="148">
        <v>2005</v>
      </c>
      <c r="B43" s="149">
        <v>294.914085</v>
      </c>
      <c r="C43" s="146">
        <f>PeanutUse!C43/PeanutPcc!B43</f>
        <v>1.540530015716272</v>
      </c>
      <c r="D43" s="146">
        <f>PeanutUse!I43/PeanutPcc!B43</f>
        <v>0.64423457936910677</v>
      </c>
      <c r="E43" s="146">
        <f>PeanutUse!D43/PeanutPcc!B43</f>
        <v>3.3034129244793444</v>
      </c>
      <c r="F43" s="146">
        <f>PeanutUse!E43/PeanutPcc!B43</f>
        <v>1.2775822490811179</v>
      </c>
      <c r="G43" s="146">
        <f>PeanutUse!F43/PeanutPcc!B43</f>
        <v>4.1001771753288757E-2</v>
      </c>
      <c r="H43" s="146">
        <f t="shared" si="1"/>
        <v>6.8067615403991297</v>
      </c>
      <c r="I43" s="9"/>
    </row>
    <row r="44" spans="1:9" ht="12" customHeight="1" x14ac:dyDescent="0.25">
      <c r="A44" s="147">
        <v>2006</v>
      </c>
      <c r="B44" s="136">
        <v>297.64655699999997</v>
      </c>
      <c r="C44" s="137">
        <f>PeanutUse!C44/PeanutPcc!B44</f>
        <v>1.3947112447196894</v>
      </c>
      <c r="D44" s="137">
        <f>PeanutUse!I44/PeanutPcc!B44</f>
        <v>0.59745480341638901</v>
      </c>
      <c r="E44" s="137">
        <f>PeanutUse!D44/PeanutPcc!B44</f>
        <v>3.3376666943941844</v>
      </c>
      <c r="F44" s="137">
        <f>PeanutUse!E44/PeanutPcc!B44</f>
        <v>1.2554621957209471</v>
      </c>
      <c r="G44" s="137">
        <f>PeanutUse!F44/PeanutPcc!B44</f>
        <v>3.1571001844311608E-2</v>
      </c>
      <c r="H44" s="137">
        <f t="shared" si="1"/>
        <v>6.6168659400955212</v>
      </c>
      <c r="I44" s="9"/>
    </row>
    <row r="45" spans="1:9" ht="12" customHeight="1" x14ac:dyDescent="0.25">
      <c r="A45" s="147">
        <v>2007</v>
      </c>
      <c r="B45" s="136">
        <v>300.57448099999999</v>
      </c>
      <c r="C45" s="137">
        <f>PeanutUse!C45/PeanutPcc!B45</f>
        <v>1.4145113004453629</v>
      </c>
      <c r="D45" s="137">
        <f>PeanutUse!I45/PeanutPcc!B45</f>
        <v>0.60460794274814034</v>
      </c>
      <c r="E45" s="137">
        <f>PeanutUse!D45/PeanutPcc!B45</f>
        <v>3.3677609510702275</v>
      </c>
      <c r="F45" s="137">
        <f>PeanutUse!E45/PeanutPcc!B45</f>
        <v>1.0661816629735776</v>
      </c>
      <c r="G45" s="137">
        <f>PeanutUse!F45/PeanutPcc!B45</f>
        <v>3.551865070009054E-2</v>
      </c>
      <c r="H45" s="137">
        <f t="shared" si="1"/>
        <v>6.4885805079373995</v>
      </c>
      <c r="I45" s="9"/>
    </row>
    <row r="46" spans="1:9" ht="12" customHeight="1" x14ac:dyDescent="0.25">
      <c r="A46" s="147">
        <v>2008</v>
      </c>
      <c r="B46" s="136">
        <v>303.50646899999998</v>
      </c>
      <c r="C46" s="137">
        <f>PeanutUse!C46/PeanutPcc!B46</f>
        <v>1.2107748517215295</v>
      </c>
      <c r="D46" s="137">
        <f>PeanutUse!I46/PeanutPcc!B46</f>
        <v>0.69265484024987944</v>
      </c>
      <c r="E46" s="137">
        <f>PeanutUse!D46/PeanutPcc!B46</f>
        <v>3.633194388354207</v>
      </c>
      <c r="F46" s="137">
        <f>PeanutUse!E46/PeanutPcc!B46</f>
        <v>1.0420700456305596</v>
      </c>
      <c r="G46" s="137">
        <f>PeanutUse!F46/PeanutPcc!B46</f>
        <v>3.2421055249402281E-2</v>
      </c>
      <c r="H46" s="137">
        <f t="shared" si="1"/>
        <v>6.6111151812055784</v>
      </c>
      <c r="I46" s="9"/>
    </row>
    <row r="47" spans="1:9" ht="12" customHeight="1" x14ac:dyDescent="0.25">
      <c r="A47" s="147">
        <v>2009</v>
      </c>
      <c r="B47" s="136">
        <v>306.207719</v>
      </c>
      <c r="C47" s="137">
        <f>PeanutUse!C47/PeanutPcc!B47</f>
        <v>1.1526913859411887</v>
      </c>
      <c r="D47" s="137">
        <f>PeanutUse!I47/PeanutPcc!B47</f>
        <v>0.65064475660719712</v>
      </c>
      <c r="E47" s="137">
        <f>PeanutUse!D47/PeanutPcc!B47</f>
        <v>3.8921977665755705</v>
      </c>
      <c r="F47" s="137">
        <f>PeanutUse!E47/PeanutPcc!B47</f>
        <v>1.0306565785822011</v>
      </c>
      <c r="G47" s="137">
        <f>PeanutUse!F47/PeanutPcc!B47</f>
        <v>5.1729590788010149E-2</v>
      </c>
      <c r="H47" s="137">
        <f t="shared" si="1"/>
        <v>6.7779200784941676</v>
      </c>
      <c r="I47" s="9"/>
    </row>
    <row r="48" spans="1:9" ht="12" customHeight="1" x14ac:dyDescent="0.25">
      <c r="A48" s="147">
        <v>2010</v>
      </c>
      <c r="B48" s="136">
        <v>308.83326399999999</v>
      </c>
      <c r="C48" s="137">
        <f>PeanutUse!C48/PeanutPcc!B48</f>
        <v>1.2795804275798479</v>
      </c>
      <c r="D48" s="137">
        <f>PeanutUse!I48/PeanutPcc!B48</f>
        <v>0.64010523328860081</v>
      </c>
      <c r="E48" s="137">
        <f>PeanutUse!D48/PeanutPcc!B48</f>
        <v>3.9284272176069743</v>
      </c>
      <c r="F48" s="137">
        <f>PeanutUse!E48/PeanutPcc!B48</f>
        <v>1.2804708757020422</v>
      </c>
      <c r="G48" s="137">
        <f>PeanutUse!F48/PeanutPcc!B48</f>
        <v>5.4689704668600729E-2</v>
      </c>
      <c r="H48" s="137">
        <f>SUM(C48:G48)</f>
        <v>7.1832734588460649</v>
      </c>
      <c r="I48" s="9"/>
    </row>
    <row r="49" spans="1:10" ht="12" customHeight="1" x14ac:dyDescent="0.25">
      <c r="A49" s="150">
        <v>2011</v>
      </c>
      <c r="B49" s="149">
        <v>310.94696199999998</v>
      </c>
      <c r="C49" s="151">
        <f>PeanutUse!C49/PeanutPcc!B49</f>
        <v>1.2544518765872361</v>
      </c>
      <c r="D49" s="151">
        <f>PeanutUse!I49/PeanutPcc!B49</f>
        <v>0.5936066083835867</v>
      </c>
      <c r="E49" s="151">
        <f>PeanutUse!D49/PeanutPcc!B49</f>
        <v>3.8519366527851786</v>
      </c>
      <c r="F49" s="151">
        <f>PeanutUse!E49/PeanutPcc!B49</f>
        <v>1.2692775560868803</v>
      </c>
      <c r="G49" s="151">
        <f>PeanutUse!F49/PeanutPcc!B49</f>
        <v>6.322943267733229E-2</v>
      </c>
      <c r="H49" s="151">
        <f>SUM(C49:G49)</f>
        <v>7.0325021265202139</v>
      </c>
      <c r="I49" s="9"/>
    </row>
    <row r="50" spans="1:10" ht="12" customHeight="1" x14ac:dyDescent="0.25">
      <c r="A50" s="150">
        <v>2012</v>
      </c>
      <c r="B50" s="149">
        <v>313.14999699999998</v>
      </c>
      <c r="C50" s="151">
        <f>PeanutUse!C50/PeanutPcc!B50</f>
        <v>1.2787130890504208</v>
      </c>
      <c r="D50" s="151">
        <f>PeanutUse!I50/PeanutPcc!B50</f>
        <v>0.70063202395623847</v>
      </c>
      <c r="E50" s="151">
        <f>PeanutUse!D50/PeanutPcc!B50</f>
        <v>3.9209931718440987</v>
      </c>
      <c r="F50" s="151">
        <f>PeanutUse!E50/PeanutPcc!B50</f>
        <v>1.2195880685255125</v>
      </c>
      <c r="G50" s="151">
        <f>PeanutUse!F50/PeanutPcc!B50</f>
        <v>6.598754653668415E-2</v>
      </c>
      <c r="H50" s="151">
        <f>SUM(C50:G50)</f>
        <v>7.1859138999129542</v>
      </c>
      <c r="I50" s="9"/>
    </row>
    <row r="51" spans="1:10" ht="12" customHeight="1" x14ac:dyDescent="0.25">
      <c r="A51" s="148">
        <v>2013</v>
      </c>
      <c r="B51" s="149">
        <v>315.33597600000002</v>
      </c>
      <c r="C51" s="151">
        <f>PeanutUse!C51/PeanutPcc!B51</f>
        <v>1.3629780066705739</v>
      </c>
      <c r="D51" s="151">
        <f>PeanutUse!I51/PeanutPcc!B51</f>
        <v>0.76862214129351358</v>
      </c>
      <c r="E51" s="151">
        <f>PeanutUse!D51/PeanutPcc!B51</f>
        <v>3.8630860184503657</v>
      </c>
      <c r="F51" s="151">
        <f>PeanutUse!E51/PeanutPcc!B51</f>
        <v>1.2549345146714246</v>
      </c>
      <c r="G51" s="151">
        <f>PeanutUse!F51/PeanutPcc!B51</f>
        <v>9.2292038381310476E-2</v>
      </c>
      <c r="H51" s="151">
        <f t="shared" ref="H51:H58" si="2">SUM(C51:G51)</f>
        <v>7.3419127194671878</v>
      </c>
      <c r="I51" s="9"/>
    </row>
    <row r="52" spans="1:10" ht="12" customHeight="1" x14ac:dyDescent="0.25">
      <c r="A52" s="148">
        <v>2014</v>
      </c>
      <c r="B52" s="149">
        <v>317.519206</v>
      </c>
      <c r="C52" s="151">
        <f>PeanutUse!C52/PeanutPcc!B52</f>
        <v>1.3494522280960857</v>
      </c>
      <c r="D52" s="151">
        <f>PeanutUse!I52/PeanutPcc!B52</f>
        <v>0.66539243361549616</v>
      </c>
      <c r="E52" s="151">
        <f>PeanutUse!D52/PeanutPcc!B52</f>
        <v>4.1060665791662379</v>
      </c>
      <c r="F52" s="151">
        <f>PeanutUse!E52/PeanutPcc!B52</f>
        <v>1.1837268199769939</v>
      </c>
      <c r="G52" s="151">
        <f>PeanutUse!F52/PeanutPcc!B52</f>
        <v>0.16748278212814624</v>
      </c>
      <c r="H52" s="151">
        <f t="shared" si="2"/>
        <v>7.4721208429829593</v>
      </c>
      <c r="I52" s="9"/>
    </row>
    <row r="53" spans="1:10" ht="12" customHeight="1" x14ac:dyDescent="0.25">
      <c r="A53" s="150">
        <v>2015</v>
      </c>
      <c r="B53" s="149">
        <v>319.83219000000003</v>
      </c>
      <c r="C53" s="151">
        <f>PeanutUse!C53/PeanutPcc!B53</f>
        <v>1.5811166474519027</v>
      </c>
      <c r="D53" s="151">
        <f>PeanutUse!I53/PeanutPcc!B53</f>
        <v>0.61175649017692679</v>
      </c>
      <c r="E53" s="151">
        <f>PeanutUse!D53/PeanutPcc!B53</f>
        <v>4.0634871680677289</v>
      </c>
      <c r="F53" s="151">
        <f>PeanutUse!E53/PeanutPcc!B53</f>
        <v>1.1803220932827303</v>
      </c>
      <c r="G53" s="151">
        <f>PeanutUse!F53/PeanutPcc!B53</f>
        <v>0.19193815356734414</v>
      </c>
      <c r="H53" s="151">
        <f t="shared" si="2"/>
        <v>7.6286205525466331</v>
      </c>
      <c r="I53" s="9"/>
    </row>
    <row r="54" spans="1:10" ht="12" customHeight="1" x14ac:dyDescent="0.25">
      <c r="A54" s="152">
        <v>2016</v>
      </c>
      <c r="B54" s="136">
        <v>322.11409400000002</v>
      </c>
      <c r="C54" s="139">
        <f>PeanutUse!C54/PeanutPcc!B54</f>
        <v>1.4600168349044671</v>
      </c>
      <c r="D54" s="139">
        <f>PeanutUse!I54/PeanutPcc!B54</f>
        <v>0.53608287689516632</v>
      </c>
      <c r="E54" s="139">
        <f>PeanutUse!D54/PeanutPcc!B54</f>
        <v>4.1544130633414627</v>
      </c>
      <c r="F54" s="139">
        <f>PeanutUse!E54/PeanutPcc!B54</f>
        <v>1.2657036981436769</v>
      </c>
      <c r="G54" s="139">
        <f>PeanutUse!F54/PeanutPcc!B54</f>
        <v>0.17623879568585404</v>
      </c>
      <c r="H54" s="139">
        <f t="shared" si="2"/>
        <v>7.5924552689706273</v>
      </c>
      <c r="I54" s="9"/>
    </row>
    <row r="55" spans="1:10" ht="12" customHeight="1" x14ac:dyDescent="0.25">
      <c r="A55" s="152">
        <v>2017</v>
      </c>
      <c r="B55" s="136">
        <v>324.29674599999998</v>
      </c>
      <c r="C55" s="139">
        <f>PeanutUse!C55/PeanutPcc!B55</f>
        <v>1.6184097018352444</v>
      </c>
      <c r="D55" s="139">
        <f>PeanutUse!I55/PeanutPcc!B55</f>
        <v>0.46932200176933014</v>
      </c>
      <c r="E55" s="139">
        <f>PeanutUse!D55/PeanutPcc!B55</f>
        <v>4.0535929398440524</v>
      </c>
      <c r="F55" s="139">
        <f>PeanutUse!E55/PeanutPcc!B55</f>
        <v>1.1702368422777822</v>
      </c>
      <c r="G55" s="139">
        <f>PeanutUse!F55/PeanutPcc!B55</f>
        <v>0.29584940701193463</v>
      </c>
      <c r="H55" s="139">
        <f t="shared" si="2"/>
        <v>7.6074108927383444</v>
      </c>
      <c r="I55" s="9"/>
    </row>
    <row r="56" spans="1:10" ht="12" customHeight="1" x14ac:dyDescent="0.25">
      <c r="A56" s="153">
        <v>2018</v>
      </c>
      <c r="B56" s="136">
        <v>326.16326299999997</v>
      </c>
      <c r="C56" s="139">
        <f>PeanutUse!C56/PeanutPcc!B56</f>
        <v>1.4338708648496692</v>
      </c>
      <c r="D56" s="139">
        <f>PeanutUse!I56/PeanutPcc!B56</f>
        <v>0.4636462804212258</v>
      </c>
      <c r="E56" s="139">
        <f>PeanutUse!D56/PeanutPcc!B56</f>
        <v>4.1158436656920498</v>
      </c>
      <c r="F56" s="139">
        <f>PeanutUse!E56/PeanutPcc!B56</f>
        <v>1.1679304299822386</v>
      </c>
      <c r="G56" s="139">
        <f>PeanutUse!F56/PeanutPcc!B56</f>
        <v>0.3453822449648476</v>
      </c>
      <c r="H56" s="139">
        <f t="shared" si="2"/>
        <v>7.526673485910031</v>
      </c>
      <c r="I56" s="9"/>
      <c r="J56" s="9"/>
    </row>
    <row r="57" spans="1:10" ht="12" customHeight="1" x14ac:dyDescent="0.25">
      <c r="A57" s="152">
        <v>2019</v>
      </c>
      <c r="B57" s="136">
        <v>327.77654100000001</v>
      </c>
      <c r="C57" s="139">
        <f>PeanutUse!C57/PeanutPcc!B57</f>
        <v>1.4687750335372536</v>
      </c>
      <c r="D57" s="139">
        <f>PeanutUse!I57/PeanutPcc!B57</f>
        <v>0.45908867803934755</v>
      </c>
      <c r="E57" s="139">
        <f>PeanutUse!D57/PeanutPcc!B57</f>
        <v>4.3025165733260939</v>
      </c>
      <c r="F57" s="139">
        <f>PeanutUse!E57/PeanutPcc!B57</f>
        <v>1.2070631985832079</v>
      </c>
      <c r="G57" s="139">
        <f>PeanutUse!F57/PeanutPcc!B57</f>
        <v>0.27935800323184201</v>
      </c>
      <c r="H57" s="139">
        <f t="shared" si="2"/>
        <v>7.7168014867177455</v>
      </c>
      <c r="I57" s="9"/>
      <c r="J57" s="9"/>
    </row>
    <row r="58" spans="1:10" ht="12" customHeight="1" thickBot="1" x14ac:dyDescent="0.3">
      <c r="A58" s="140">
        <v>2020</v>
      </c>
      <c r="B58" s="141">
        <v>329.37155899999999</v>
      </c>
      <c r="C58" s="138">
        <f>PeanutUse!C58/PeanutPcc!B58</f>
        <v>1.5348866232861351</v>
      </c>
      <c r="D58" s="138">
        <f>PeanutUse!I58/PeanutPcc!B58</f>
        <v>0.48567255013053512</v>
      </c>
      <c r="E58" s="138">
        <f>PeanutUse!D58/PeanutPcc!B58</f>
        <v>4.3988376057691125</v>
      </c>
      <c r="F58" s="138">
        <f>PeanutUse!E58/PeanutPcc!B58</f>
        <v>1.3152501731334973</v>
      </c>
      <c r="G58" s="138">
        <f>PeanutUse!F58/PeanutPcc!B58</f>
        <v>0.22065050249223245</v>
      </c>
      <c r="H58" s="138">
        <f t="shared" si="2"/>
        <v>7.9552974548115136</v>
      </c>
      <c r="I58" s="9"/>
      <c r="J58" s="9"/>
    </row>
    <row r="59" spans="1:10" ht="15" customHeight="1" thickTop="1" x14ac:dyDescent="0.25">
      <c r="A59" s="6" t="s">
        <v>55</v>
      </c>
      <c r="B59" s="6"/>
      <c r="C59" s="6"/>
      <c r="D59" s="6"/>
      <c r="E59" s="6"/>
      <c r="F59" s="6"/>
      <c r="G59" s="6"/>
      <c r="H59" s="6"/>
    </row>
    <row r="60" spans="1:10" ht="15" customHeight="1" x14ac:dyDescent="0.25">
      <c r="A60" s="6" t="s">
        <v>56</v>
      </c>
      <c r="B60" s="6"/>
      <c r="C60" s="6"/>
      <c r="D60" s="6"/>
      <c r="E60" s="6"/>
      <c r="F60" s="6"/>
      <c r="G60" s="6"/>
      <c r="H60" s="6"/>
    </row>
    <row r="61" spans="1:10" ht="15" customHeight="1" x14ac:dyDescent="0.25">
      <c r="A61" s="6" t="s">
        <v>57</v>
      </c>
      <c r="B61" s="6"/>
      <c r="C61" s="6"/>
      <c r="D61" s="6"/>
      <c r="E61" s="6"/>
      <c r="F61" s="6"/>
      <c r="G61" s="6"/>
      <c r="H61" s="6"/>
    </row>
    <row r="62" spans="1:10" ht="15" customHeight="1" x14ac:dyDescent="0.25">
      <c r="A62" s="6" t="s">
        <v>120</v>
      </c>
      <c r="B62" s="6"/>
      <c r="C62" s="6"/>
      <c r="D62" s="6"/>
      <c r="E62" s="6"/>
      <c r="F62" s="6"/>
      <c r="G62" s="6"/>
      <c r="H62" s="6"/>
    </row>
    <row r="63" spans="1:10" ht="15" customHeight="1" x14ac:dyDescent="0.25">
      <c r="A63" s="6" t="s">
        <v>58</v>
      </c>
      <c r="B63" s="6"/>
      <c r="C63" s="6"/>
      <c r="D63" s="6"/>
      <c r="E63" s="6"/>
      <c r="F63" s="6"/>
      <c r="G63" s="6"/>
      <c r="H63" s="6"/>
    </row>
    <row r="64" spans="1:10" ht="15" customHeight="1" x14ac:dyDescent="0.25">
      <c r="A64" s="6" t="s">
        <v>59</v>
      </c>
      <c r="B64" s="6"/>
      <c r="C64" s="6"/>
      <c r="D64" s="6"/>
      <c r="E64" s="6"/>
      <c r="F64" s="6"/>
      <c r="G64" s="6"/>
      <c r="H64" s="6"/>
    </row>
    <row r="65" spans="1:8" ht="15" customHeight="1" x14ac:dyDescent="0.25">
      <c r="A65" s="6" t="s">
        <v>60</v>
      </c>
      <c r="B65" s="6"/>
      <c r="C65" s="6"/>
      <c r="D65" s="6"/>
      <c r="E65" s="6"/>
      <c r="F65" s="6"/>
      <c r="G65" s="6"/>
      <c r="H65" s="6"/>
    </row>
    <row r="66" spans="1:8" ht="12" customHeight="1" x14ac:dyDescent="0.25">
      <c r="A66" s="6"/>
      <c r="B66" s="6"/>
      <c r="C66" s="6"/>
      <c r="D66" s="6"/>
      <c r="E66" s="6"/>
      <c r="F66" s="6"/>
      <c r="G66" s="6"/>
      <c r="H66" s="6"/>
    </row>
    <row r="67" spans="1:8" ht="12" customHeight="1" x14ac:dyDescent="0.25">
      <c r="A67" s="10" t="s">
        <v>46</v>
      </c>
      <c r="C67" s="12"/>
      <c r="D67" s="12"/>
      <c r="E67" s="12"/>
      <c r="F67" s="12"/>
      <c r="G67" s="12"/>
      <c r="H67" s="12"/>
    </row>
    <row r="68" spans="1:8" ht="12" customHeight="1" x14ac:dyDescent="0.25">
      <c r="A68" s="13"/>
      <c r="C68" s="12"/>
      <c r="D68" s="12"/>
      <c r="E68" s="12"/>
      <c r="F68" s="12"/>
      <c r="G68" s="12"/>
      <c r="H68" s="12"/>
    </row>
    <row r="69" spans="1:8" ht="12" customHeight="1" x14ac:dyDescent="0.25">
      <c r="A69" s="13"/>
      <c r="B69" s="14"/>
      <c r="C69" s="12"/>
      <c r="D69" s="12"/>
      <c r="E69" s="12"/>
      <c r="F69" s="12"/>
      <c r="G69" s="12"/>
      <c r="H69" s="12"/>
    </row>
    <row r="70" spans="1:8" ht="12" customHeight="1" x14ac:dyDescent="0.25">
      <c r="C70" s="12"/>
      <c r="D70" s="12"/>
      <c r="E70" s="12"/>
      <c r="F70" s="12"/>
      <c r="G70" s="12"/>
      <c r="H70" s="12"/>
    </row>
    <row r="71" spans="1:8" ht="12" customHeight="1" x14ac:dyDescent="0.25">
      <c r="A71" s="13"/>
      <c r="C71" s="12"/>
      <c r="D71" s="12"/>
      <c r="E71" s="12"/>
      <c r="F71" s="12"/>
      <c r="G71" s="12"/>
      <c r="H71" s="12"/>
    </row>
    <row r="72" spans="1:8" ht="12" customHeight="1" x14ac:dyDescent="0.25">
      <c r="A72" s="13"/>
      <c r="C72" s="12"/>
      <c r="D72" s="12"/>
      <c r="E72" s="12"/>
      <c r="F72" s="12"/>
      <c r="G72" s="12"/>
      <c r="H72" s="12"/>
    </row>
    <row r="73" spans="1:8" ht="12" customHeight="1" x14ac:dyDescent="0.25">
      <c r="A73" s="13"/>
      <c r="C73" s="12"/>
      <c r="D73" s="12"/>
      <c r="E73" s="12"/>
      <c r="F73" s="12"/>
      <c r="G73" s="12"/>
      <c r="H73" s="12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1" orientation="landscape" r:id="rId1"/>
  <headerFooter alignWithMargins="0"/>
  <rowBreaks count="1" manualBreakCount="1">
    <brk id="63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 fitToPage="1"/>
  </sheetPr>
  <dimension ref="A1:M88"/>
  <sheetViews>
    <sheetView showZeros="0" showOutlineSymbols="0" zoomScaleNormal="100" workbookViewId="0">
      <pane ySplit="5" topLeftCell="A6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30" customWidth="1"/>
    <col min="2" max="2" width="17.109375" style="31" customWidth="1"/>
    <col min="3" max="9" width="12.6640625" style="10" customWidth="1"/>
    <col min="10" max="10" width="14.109375" style="40" customWidth="1"/>
    <col min="11" max="11" width="12.6640625" style="10" customWidth="1"/>
    <col min="12" max="12" width="12.6640625" style="40" customWidth="1"/>
    <col min="13" max="13" width="12.6640625" style="36" customWidth="1"/>
    <col min="14" max="16384" width="12.6640625" style="6"/>
  </cols>
  <sheetData>
    <row r="1" spans="1:13" s="4" customFormat="1" ht="18" customHeight="1" thickBot="1" x14ac:dyDescent="0.3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M1" s="86" t="s">
        <v>8</v>
      </c>
    </row>
    <row r="2" spans="1:13" ht="21" customHeight="1" thickTop="1" x14ac:dyDescent="0.25">
      <c r="A2" s="74"/>
      <c r="B2" s="67"/>
      <c r="C2" s="142" t="s">
        <v>1</v>
      </c>
      <c r="D2" s="17"/>
      <c r="E2" s="17"/>
      <c r="F2" s="17"/>
      <c r="G2" s="143" t="s">
        <v>32</v>
      </c>
      <c r="H2" s="71"/>
      <c r="I2" s="71"/>
      <c r="J2" s="71"/>
      <c r="K2" s="144" t="s">
        <v>62</v>
      </c>
      <c r="L2" s="72"/>
      <c r="M2" s="72"/>
    </row>
    <row r="3" spans="1:13" ht="45" customHeight="1" x14ac:dyDescent="0.25">
      <c r="A3" s="301" t="s">
        <v>49</v>
      </c>
      <c r="B3" s="75" t="s">
        <v>50</v>
      </c>
      <c r="C3" s="187" t="s">
        <v>6</v>
      </c>
      <c r="D3" s="187" t="s">
        <v>2</v>
      </c>
      <c r="E3" s="187" t="s">
        <v>63</v>
      </c>
      <c r="F3" s="188" t="s">
        <v>64</v>
      </c>
      <c r="G3" s="187" t="s">
        <v>4</v>
      </c>
      <c r="H3" s="79" t="s">
        <v>121</v>
      </c>
      <c r="I3" s="187" t="s">
        <v>9</v>
      </c>
      <c r="J3" s="189" t="s">
        <v>65</v>
      </c>
      <c r="K3" s="188" t="s">
        <v>3</v>
      </c>
      <c r="L3" s="190" t="s">
        <v>66</v>
      </c>
      <c r="M3" s="18"/>
    </row>
    <row r="4" spans="1:13" ht="18" customHeight="1" x14ac:dyDescent="0.25">
      <c r="A4" s="73"/>
      <c r="B4" s="75"/>
      <c r="C4" s="76"/>
      <c r="D4" s="76"/>
      <c r="E4" s="77"/>
      <c r="F4" s="78"/>
      <c r="G4" s="80"/>
      <c r="H4" s="80"/>
      <c r="I4" s="80"/>
      <c r="J4" s="81"/>
      <c r="K4" s="82"/>
      <c r="L4" s="191" t="s">
        <v>3</v>
      </c>
      <c r="M4" s="192" t="s">
        <v>5</v>
      </c>
    </row>
    <row r="5" spans="1:13" ht="15" customHeight="1" x14ac:dyDescent="0.25">
      <c r="A5" s="19"/>
      <c r="B5" s="20" t="s">
        <v>23</v>
      </c>
      <c r="C5" s="83" t="s">
        <v>22</v>
      </c>
      <c r="D5" s="84"/>
      <c r="E5" s="84"/>
      <c r="F5" s="84"/>
      <c r="G5" s="84"/>
      <c r="H5" s="84"/>
      <c r="I5" s="84"/>
      <c r="J5" s="84"/>
      <c r="K5" s="84"/>
      <c r="L5" s="85"/>
      <c r="M5" s="21" t="s">
        <v>24</v>
      </c>
    </row>
    <row r="6" spans="1:13" ht="12" customHeight="1" x14ac:dyDescent="0.25">
      <c r="A6" s="154">
        <v>1967</v>
      </c>
      <c r="B6" s="155">
        <v>197.73599999999999</v>
      </c>
      <c r="C6" s="156">
        <v>2477</v>
      </c>
      <c r="D6" s="156">
        <v>1</v>
      </c>
      <c r="E6" s="156">
        <v>372</v>
      </c>
      <c r="F6" s="156">
        <f t="shared" ref="F6:F37" si="0">SUM(C6,D6,E6)</f>
        <v>2850</v>
      </c>
      <c r="G6" s="156">
        <v>198</v>
      </c>
      <c r="H6" s="156">
        <v>236</v>
      </c>
      <c r="I6" s="156">
        <v>644</v>
      </c>
      <c r="J6" s="156">
        <v>353</v>
      </c>
      <c r="K6" s="157">
        <f t="shared" ref="K6:K37" si="1">F6-G6-H6-I6-J6</f>
        <v>1419</v>
      </c>
      <c r="L6" s="156">
        <f>K6/1.33</f>
        <v>1066.9172932330825</v>
      </c>
      <c r="M6" s="158">
        <f t="shared" ref="M6:M37" si="2">IF(L6=0,0,IF(B6=0,0,L6/B6))</f>
        <v>5.3956653984761633</v>
      </c>
    </row>
    <row r="7" spans="1:13" ht="12" customHeight="1" x14ac:dyDescent="0.25">
      <c r="A7" s="154">
        <v>1968</v>
      </c>
      <c r="B7" s="155">
        <v>199.80799999999999</v>
      </c>
      <c r="C7" s="156">
        <v>2547</v>
      </c>
      <c r="D7" s="156">
        <v>2</v>
      </c>
      <c r="E7" s="156">
        <v>353</v>
      </c>
      <c r="F7" s="156">
        <f t="shared" si="0"/>
        <v>2902</v>
      </c>
      <c r="G7" s="156">
        <v>105</v>
      </c>
      <c r="H7" s="156">
        <v>317</v>
      </c>
      <c r="I7" s="156">
        <v>654</v>
      </c>
      <c r="J7" s="156">
        <v>357</v>
      </c>
      <c r="K7" s="157">
        <f t="shared" si="1"/>
        <v>1469</v>
      </c>
      <c r="L7" s="156">
        <f t="shared" ref="L7:L47" si="3">K7/1.33</f>
        <v>1104.5112781954886</v>
      </c>
      <c r="M7" s="158">
        <f t="shared" si="2"/>
        <v>5.5278631395914504</v>
      </c>
    </row>
    <row r="8" spans="1:13" ht="12" customHeight="1" x14ac:dyDescent="0.25">
      <c r="A8" s="154">
        <v>1969</v>
      </c>
      <c r="B8" s="155">
        <v>201.76</v>
      </c>
      <c r="C8" s="156">
        <v>2535</v>
      </c>
      <c r="D8" s="156">
        <v>1</v>
      </c>
      <c r="E8" s="156">
        <v>357</v>
      </c>
      <c r="F8" s="156">
        <f t="shared" si="0"/>
        <v>2893</v>
      </c>
      <c r="G8" s="156">
        <v>140</v>
      </c>
      <c r="H8" s="156">
        <v>321</v>
      </c>
      <c r="I8" s="156">
        <v>581</v>
      </c>
      <c r="J8" s="156">
        <v>353</v>
      </c>
      <c r="K8" s="157">
        <f t="shared" si="1"/>
        <v>1498</v>
      </c>
      <c r="L8" s="156">
        <f t="shared" si="3"/>
        <v>1126.3157894736842</v>
      </c>
      <c r="M8" s="158">
        <f t="shared" si="2"/>
        <v>5.5824533578196087</v>
      </c>
    </row>
    <row r="9" spans="1:13" ht="12" customHeight="1" x14ac:dyDescent="0.25">
      <c r="A9" s="154">
        <v>1970</v>
      </c>
      <c r="B9" s="155">
        <v>203.84899999999999</v>
      </c>
      <c r="C9" s="156">
        <v>2983</v>
      </c>
      <c r="D9" s="156">
        <v>1</v>
      </c>
      <c r="E9" s="156">
        <v>353</v>
      </c>
      <c r="F9" s="156">
        <f t="shared" si="0"/>
        <v>3337</v>
      </c>
      <c r="G9" s="156">
        <v>290</v>
      </c>
      <c r="H9" s="156">
        <v>277</v>
      </c>
      <c r="I9" s="156">
        <v>799</v>
      </c>
      <c r="J9" s="156">
        <v>453</v>
      </c>
      <c r="K9" s="157">
        <f t="shared" si="1"/>
        <v>1518</v>
      </c>
      <c r="L9" s="156">
        <f t="shared" si="3"/>
        <v>1141.3533834586465</v>
      </c>
      <c r="M9" s="158">
        <f t="shared" si="2"/>
        <v>5.5990138948861485</v>
      </c>
    </row>
    <row r="10" spans="1:13" ht="12" customHeight="1" x14ac:dyDescent="0.25">
      <c r="A10" s="159">
        <v>1971</v>
      </c>
      <c r="B10" s="160">
        <v>206.46599999999998</v>
      </c>
      <c r="C10" s="161">
        <v>3005</v>
      </c>
      <c r="D10" s="161">
        <v>2</v>
      </c>
      <c r="E10" s="161">
        <v>453</v>
      </c>
      <c r="F10" s="161">
        <f t="shared" si="0"/>
        <v>3460</v>
      </c>
      <c r="G10" s="161">
        <v>552</v>
      </c>
      <c r="H10" s="161">
        <v>187</v>
      </c>
      <c r="I10" s="161">
        <v>814</v>
      </c>
      <c r="J10" s="161">
        <v>392</v>
      </c>
      <c r="K10" s="162">
        <f t="shared" si="1"/>
        <v>1515</v>
      </c>
      <c r="L10" s="161">
        <f t="shared" si="3"/>
        <v>1139.0977443609022</v>
      </c>
      <c r="M10" s="163">
        <f t="shared" si="2"/>
        <v>5.5171202249324454</v>
      </c>
    </row>
    <row r="11" spans="1:13" ht="12" customHeight="1" x14ac:dyDescent="0.25">
      <c r="A11" s="159">
        <v>1972</v>
      </c>
      <c r="B11" s="160">
        <v>208.917</v>
      </c>
      <c r="C11" s="161">
        <v>3275</v>
      </c>
      <c r="D11" s="161">
        <v>2</v>
      </c>
      <c r="E11" s="161">
        <v>392</v>
      </c>
      <c r="F11" s="161">
        <f t="shared" si="0"/>
        <v>3669</v>
      </c>
      <c r="G11" s="161">
        <v>521</v>
      </c>
      <c r="H11" s="161">
        <v>257</v>
      </c>
      <c r="I11" s="161">
        <v>850</v>
      </c>
      <c r="J11" s="161">
        <v>429</v>
      </c>
      <c r="K11" s="162">
        <f t="shared" si="1"/>
        <v>1612</v>
      </c>
      <c r="L11" s="161">
        <f t="shared" si="3"/>
        <v>1212.0300751879699</v>
      </c>
      <c r="M11" s="163">
        <f t="shared" si="2"/>
        <v>5.8014909039856493</v>
      </c>
    </row>
    <row r="12" spans="1:13" ht="12" customHeight="1" x14ac:dyDescent="0.25">
      <c r="A12" s="159">
        <v>1973</v>
      </c>
      <c r="B12" s="160">
        <v>210.98500000000001</v>
      </c>
      <c r="C12" s="161">
        <v>3474</v>
      </c>
      <c r="D12" s="161">
        <v>1</v>
      </c>
      <c r="E12" s="161">
        <v>429</v>
      </c>
      <c r="F12" s="161">
        <f t="shared" si="0"/>
        <v>3904</v>
      </c>
      <c r="G12" s="161">
        <v>709</v>
      </c>
      <c r="H12" s="161">
        <v>247</v>
      </c>
      <c r="I12" s="161">
        <v>683</v>
      </c>
      <c r="J12" s="161">
        <v>553</v>
      </c>
      <c r="K12" s="162">
        <f t="shared" si="1"/>
        <v>1712</v>
      </c>
      <c r="L12" s="161">
        <f t="shared" si="3"/>
        <v>1287.218045112782</v>
      </c>
      <c r="M12" s="163">
        <f t="shared" si="2"/>
        <v>6.1009931754048008</v>
      </c>
    </row>
    <row r="13" spans="1:13" ht="12" customHeight="1" x14ac:dyDescent="0.25">
      <c r="A13" s="159">
        <v>1974</v>
      </c>
      <c r="B13" s="160">
        <v>212.93199999999999</v>
      </c>
      <c r="C13" s="161">
        <v>3668</v>
      </c>
      <c r="D13" s="161">
        <v>1</v>
      </c>
      <c r="E13" s="161">
        <v>553</v>
      </c>
      <c r="F13" s="161">
        <f t="shared" si="0"/>
        <v>4222</v>
      </c>
      <c r="G13" s="161">
        <v>740</v>
      </c>
      <c r="H13" s="161">
        <v>82</v>
      </c>
      <c r="I13" s="161">
        <v>590</v>
      </c>
      <c r="J13" s="161">
        <v>1146</v>
      </c>
      <c r="K13" s="162">
        <f t="shared" si="1"/>
        <v>1664</v>
      </c>
      <c r="L13" s="161">
        <f t="shared" si="3"/>
        <v>1251.1278195488721</v>
      </c>
      <c r="M13" s="163">
        <f t="shared" si="2"/>
        <v>5.8757153436255338</v>
      </c>
    </row>
    <row r="14" spans="1:13" ht="12" customHeight="1" x14ac:dyDescent="0.25">
      <c r="A14" s="159">
        <v>1975</v>
      </c>
      <c r="B14" s="160">
        <v>214.93100000000001</v>
      </c>
      <c r="C14" s="161">
        <v>3847</v>
      </c>
      <c r="D14" s="161">
        <v>1</v>
      </c>
      <c r="E14" s="161">
        <v>1146</v>
      </c>
      <c r="F14" s="161">
        <f t="shared" si="0"/>
        <v>4994</v>
      </c>
      <c r="G14" s="161">
        <v>434</v>
      </c>
      <c r="H14" s="161">
        <v>313</v>
      </c>
      <c r="I14" s="161">
        <v>1447</v>
      </c>
      <c r="J14" s="161">
        <v>1060</v>
      </c>
      <c r="K14" s="162">
        <f t="shared" si="1"/>
        <v>1740</v>
      </c>
      <c r="L14" s="161">
        <f t="shared" si="3"/>
        <v>1308.2706766917292</v>
      </c>
      <c r="M14" s="163">
        <f t="shared" si="2"/>
        <v>6.0869333725322505</v>
      </c>
    </row>
    <row r="15" spans="1:13" ht="12" customHeight="1" x14ac:dyDescent="0.25">
      <c r="A15" s="154">
        <v>1976</v>
      </c>
      <c r="B15" s="155">
        <v>217.095</v>
      </c>
      <c r="C15" s="156">
        <v>3739</v>
      </c>
      <c r="D15" s="156">
        <v>1</v>
      </c>
      <c r="E15" s="156">
        <v>1060</v>
      </c>
      <c r="F15" s="156">
        <f t="shared" si="0"/>
        <v>4800</v>
      </c>
      <c r="G15" s="156">
        <v>783</v>
      </c>
      <c r="H15" s="156">
        <v>666</v>
      </c>
      <c r="I15" s="156">
        <v>1108</v>
      </c>
      <c r="J15" s="156">
        <v>608</v>
      </c>
      <c r="K15" s="157">
        <f t="shared" si="1"/>
        <v>1635</v>
      </c>
      <c r="L15" s="156">
        <f t="shared" si="3"/>
        <v>1229.3233082706765</v>
      </c>
      <c r="M15" s="158">
        <f t="shared" si="2"/>
        <v>5.6626053491359842</v>
      </c>
    </row>
    <row r="16" spans="1:13" ht="12" customHeight="1" x14ac:dyDescent="0.25">
      <c r="A16" s="154">
        <v>1977</v>
      </c>
      <c r="B16" s="155">
        <v>219.179</v>
      </c>
      <c r="C16" s="156">
        <v>3715</v>
      </c>
      <c r="D16" s="156">
        <v>1</v>
      </c>
      <c r="E16" s="156">
        <v>608</v>
      </c>
      <c r="F16" s="156">
        <f t="shared" si="0"/>
        <v>4324</v>
      </c>
      <c r="G16" s="156">
        <v>1025</v>
      </c>
      <c r="H16" s="156">
        <v>556</v>
      </c>
      <c r="I16" s="156">
        <v>487</v>
      </c>
      <c r="J16" s="156">
        <v>581</v>
      </c>
      <c r="K16" s="157">
        <f t="shared" si="1"/>
        <v>1675</v>
      </c>
      <c r="L16" s="156">
        <f t="shared" si="3"/>
        <v>1259.3984962406014</v>
      </c>
      <c r="M16" s="158">
        <f t="shared" si="2"/>
        <v>5.7459815777998866</v>
      </c>
    </row>
    <row r="17" spans="1:13" ht="12" customHeight="1" x14ac:dyDescent="0.25">
      <c r="A17" s="154">
        <v>1978</v>
      </c>
      <c r="B17" s="155">
        <v>221.47699999999998</v>
      </c>
      <c r="C17" s="156">
        <v>3952</v>
      </c>
      <c r="D17" s="156">
        <v>1</v>
      </c>
      <c r="E17" s="156">
        <v>581</v>
      </c>
      <c r="F17" s="156">
        <f t="shared" si="0"/>
        <v>4534</v>
      </c>
      <c r="G17" s="156">
        <v>1141</v>
      </c>
      <c r="H17" s="156">
        <v>521</v>
      </c>
      <c r="I17" s="156">
        <v>527</v>
      </c>
      <c r="J17" s="156">
        <v>586</v>
      </c>
      <c r="K17" s="157">
        <f t="shared" si="1"/>
        <v>1759</v>
      </c>
      <c r="L17" s="156">
        <f t="shared" si="3"/>
        <v>1322.5563909774435</v>
      </c>
      <c r="M17" s="158">
        <f t="shared" si="2"/>
        <v>5.9715292828485289</v>
      </c>
    </row>
    <row r="18" spans="1:13" ht="12" customHeight="1" x14ac:dyDescent="0.25">
      <c r="A18" s="154">
        <v>1979</v>
      </c>
      <c r="B18" s="155">
        <v>223.86500000000001</v>
      </c>
      <c r="C18" s="156">
        <v>3968</v>
      </c>
      <c r="D18" s="156">
        <v>1</v>
      </c>
      <c r="E18" s="156">
        <v>586</v>
      </c>
      <c r="F18" s="156">
        <f t="shared" si="0"/>
        <v>4555</v>
      </c>
      <c r="G18" s="156">
        <v>1057</v>
      </c>
      <c r="H18" s="156">
        <v>522</v>
      </c>
      <c r="I18" s="156">
        <v>571</v>
      </c>
      <c r="J18" s="156">
        <v>628</v>
      </c>
      <c r="K18" s="157">
        <f t="shared" si="1"/>
        <v>1777</v>
      </c>
      <c r="L18" s="156">
        <f t="shared" si="3"/>
        <v>1336.0902255639096</v>
      </c>
      <c r="M18" s="158">
        <f t="shared" si="2"/>
        <v>5.9682854647395063</v>
      </c>
    </row>
    <row r="19" spans="1:13" ht="12" customHeight="1" x14ac:dyDescent="0.25">
      <c r="A19" s="154">
        <v>1980</v>
      </c>
      <c r="B19" s="155">
        <v>226.45099999999999</v>
      </c>
      <c r="C19" s="156">
        <v>2309.3270000000002</v>
      </c>
      <c r="D19" s="156">
        <v>401</v>
      </c>
      <c r="E19" s="156">
        <v>628</v>
      </c>
      <c r="F19" s="156">
        <f t="shared" si="0"/>
        <v>3338.3270000000002</v>
      </c>
      <c r="G19" s="156">
        <v>503</v>
      </c>
      <c r="H19" s="156">
        <v>511.07476000000042</v>
      </c>
      <c r="I19" s="156">
        <v>446.25224000000003</v>
      </c>
      <c r="J19" s="156">
        <v>413</v>
      </c>
      <c r="K19" s="157">
        <f t="shared" si="1"/>
        <v>1464.9999999999998</v>
      </c>
      <c r="L19" s="156">
        <f t="shared" si="3"/>
        <v>1101.503759398496</v>
      </c>
      <c r="M19" s="158">
        <f t="shared" si="2"/>
        <v>4.8642035557294783</v>
      </c>
    </row>
    <row r="20" spans="1:13" ht="12" customHeight="1" x14ac:dyDescent="0.25">
      <c r="A20" s="159">
        <v>1981</v>
      </c>
      <c r="B20" s="160">
        <v>228.93700000000001</v>
      </c>
      <c r="C20" s="161">
        <v>3981.85</v>
      </c>
      <c r="D20" s="161">
        <v>2</v>
      </c>
      <c r="E20" s="161">
        <v>413</v>
      </c>
      <c r="F20" s="161">
        <f t="shared" si="0"/>
        <v>4396.8500000000004</v>
      </c>
      <c r="G20" s="161">
        <v>576</v>
      </c>
      <c r="H20" s="161">
        <v>793.98160000000007</v>
      </c>
      <c r="I20" s="161">
        <v>573.86840000000007</v>
      </c>
      <c r="J20" s="161">
        <v>757</v>
      </c>
      <c r="K20" s="162">
        <f t="shared" si="1"/>
        <v>1696</v>
      </c>
      <c r="L20" s="161">
        <f t="shared" si="3"/>
        <v>1275.187969924812</v>
      </c>
      <c r="M20" s="163">
        <f t="shared" si="2"/>
        <v>5.5700387876350783</v>
      </c>
    </row>
    <row r="21" spans="1:13" ht="12" customHeight="1" x14ac:dyDescent="0.25">
      <c r="A21" s="159">
        <v>1982</v>
      </c>
      <c r="B21" s="160">
        <v>231.15700000000001</v>
      </c>
      <c r="C21" s="161">
        <v>3440.2550000000001</v>
      </c>
      <c r="D21" s="161">
        <v>2</v>
      </c>
      <c r="E21" s="161">
        <v>757</v>
      </c>
      <c r="F21" s="161">
        <f t="shared" si="0"/>
        <v>4199.2550000000001</v>
      </c>
      <c r="G21" s="161">
        <v>681</v>
      </c>
      <c r="H21" s="161">
        <v>464.19512000000032</v>
      </c>
      <c r="I21" s="161">
        <v>341.05987999999996</v>
      </c>
      <c r="J21" s="161">
        <v>864</v>
      </c>
      <c r="K21" s="162">
        <f t="shared" si="1"/>
        <v>1849</v>
      </c>
      <c r="L21" s="161">
        <f t="shared" si="3"/>
        <v>1390.2255639097743</v>
      </c>
      <c r="M21" s="163">
        <f t="shared" si="2"/>
        <v>6.0142049079620099</v>
      </c>
    </row>
    <row r="22" spans="1:13" ht="12" customHeight="1" x14ac:dyDescent="0.25">
      <c r="A22" s="159">
        <v>1983</v>
      </c>
      <c r="B22" s="160">
        <v>233.322</v>
      </c>
      <c r="C22" s="161">
        <v>3295.53</v>
      </c>
      <c r="D22" s="161">
        <v>2</v>
      </c>
      <c r="E22" s="161">
        <v>864</v>
      </c>
      <c r="F22" s="161">
        <f t="shared" si="0"/>
        <v>4161.5300000000007</v>
      </c>
      <c r="G22" s="161">
        <v>744</v>
      </c>
      <c r="H22" s="161">
        <v>563.38828000000058</v>
      </c>
      <c r="I22" s="161">
        <v>387.14172000000002</v>
      </c>
      <c r="J22" s="161">
        <v>611</v>
      </c>
      <c r="K22" s="162">
        <f t="shared" si="1"/>
        <v>1856</v>
      </c>
      <c r="L22" s="161">
        <f t="shared" si="3"/>
        <v>1395.4887218045112</v>
      </c>
      <c r="M22" s="163">
        <f t="shared" si="2"/>
        <v>5.9809564541899656</v>
      </c>
    </row>
    <row r="23" spans="1:13" ht="12" customHeight="1" x14ac:dyDescent="0.25">
      <c r="A23" s="159">
        <v>1984</v>
      </c>
      <c r="B23" s="160">
        <v>235.38499999999999</v>
      </c>
      <c r="C23" s="161">
        <v>4405.9449999999997</v>
      </c>
      <c r="D23" s="161">
        <v>2</v>
      </c>
      <c r="E23" s="161">
        <v>611</v>
      </c>
      <c r="F23" s="161">
        <f t="shared" si="0"/>
        <v>5018.9449999999997</v>
      </c>
      <c r="G23" s="161">
        <v>860</v>
      </c>
      <c r="H23" s="161">
        <v>198.49387999999954</v>
      </c>
      <c r="I23" s="161">
        <v>625.45112000000006</v>
      </c>
      <c r="J23" s="161">
        <v>1424</v>
      </c>
      <c r="K23" s="162">
        <f t="shared" si="1"/>
        <v>1911</v>
      </c>
      <c r="L23" s="161">
        <f t="shared" si="3"/>
        <v>1436.8421052631579</v>
      </c>
      <c r="M23" s="163">
        <f t="shared" si="2"/>
        <v>6.1042211919330374</v>
      </c>
    </row>
    <row r="24" spans="1:13" ht="12" customHeight="1" x14ac:dyDescent="0.25">
      <c r="A24" s="159">
        <v>1985</v>
      </c>
      <c r="B24" s="160">
        <v>237.46799999999999</v>
      </c>
      <c r="C24" s="161">
        <v>4122.7870000000003</v>
      </c>
      <c r="D24" s="161">
        <v>2</v>
      </c>
      <c r="E24" s="161">
        <v>1424</v>
      </c>
      <c r="F24" s="161">
        <f t="shared" si="0"/>
        <v>5548.7870000000003</v>
      </c>
      <c r="G24" s="161">
        <v>1045.7</v>
      </c>
      <c r="H24" s="161">
        <v>822.5939900000003</v>
      </c>
      <c r="I24" s="161">
        <v>812.49301000000014</v>
      </c>
      <c r="J24" s="161">
        <v>845</v>
      </c>
      <c r="K24" s="162">
        <f t="shared" si="1"/>
        <v>2023</v>
      </c>
      <c r="L24" s="161">
        <f t="shared" si="3"/>
        <v>1521.0526315789473</v>
      </c>
      <c r="M24" s="163">
        <f t="shared" si="2"/>
        <v>6.4052951622068965</v>
      </c>
    </row>
    <row r="25" spans="1:13" ht="12" customHeight="1" x14ac:dyDescent="0.25">
      <c r="A25" s="154">
        <v>1986</v>
      </c>
      <c r="B25" s="155">
        <v>239.63800000000001</v>
      </c>
      <c r="C25" s="156">
        <v>3697.085</v>
      </c>
      <c r="D25" s="156">
        <v>2</v>
      </c>
      <c r="E25" s="156">
        <v>845</v>
      </c>
      <c r="F25" s="156">
        <f t="shared" si="0"/>
        <v>4544.085</v>
      </c>
      <c r="G25" s="156">
        <v>664.86</v>
      </c>
      <c r="H25" s="156">
        <v>289.32895999999982</v>
      </c>
      <c r="I25" s="156">
        <v>513.89603999999997</v>
      </c>
      <c r="J25" s="156">
        <v>1003</v>
      </c>
      <c r="K25" s="157">
        <f t="shared" si="1"/>
        <v>2073</v>
      </c>
      <c r="L25" s="156">
        <f t="shared" si="3"/>
        <v>1558.6466165413533</v>
      </c>
      <c r="M25" s="158">
        <f t="shared" si="2"/>
        <v>6.5041713607247313</v>
      </c>
    </row>
    <row r="26" spans="1:13" ht="12" customHeight="1" x14ac:dyDescent="0.25">
      <c r="A26" s="154">
        <v>1987</v>
      </c>
      <c r="B26" s="155">
        <v>241.78399999999999</v>
      </c>
      <c r="C26" s="156">
        <v>3616.01</v>
      </c>
      <c r="D26" s="156">
        <v>2.2987805120000004</v>
      </c>
      <c r="E26" s="156">
        <v>1003</v>
      </c>
      <c r="F26" s="156">
        <f t="shared" si="0"/>
        <v>4621.3087805120003</v>
      </c>
      <c r="G26" s="156">
        <v>619.6</v>
      </c>
      <c r="H26" s="156">
        <v>537.09616051200055</v>
      </c>
      <c r="I26" s="156">
        <v>560.21462000000008</v>
      </c>
      <c r="J26" s="156">
        <v>833.25800000000004</v>
      </c>
      <c r="K26" s="157">
        <f t="shared" si="1"/>
        <v>2071.1399999999994</v>
      </c>
      <c r="L26" s="156">
        <f t="shared" si="3"/>
        <v>1557.2481203007515</v>
      </c>
      <c r="M26" s="158">
        <f t="shared" si="2"/>
        <v>6.4406582747441998</v>
      </c>
    </row>
    <row r="27" spans="1:13" ht="12" customHeight="1" x14ac:dyDescent="0.25">
      <c r="A27" s="154">
        <v>1988</v>
      </c>
      <c r="B27" s="155">
        <v>243.98099999999999</v>
      </c>
      <c r="C27" s="156">
        <v>3980.9169999999999</v>
      </c>
      <c r="D27" s="156">
        <v>2.5714674860000004</v>
      </c>
      <c r="E27" s="156">
        <v>833.25800000000004</v>
      </c>
      <c r="F27" s="156">
        <f t="shared" si="0"/>
        <v>4816.7464674860003</v>
      </c>
      <c r="G27" s="156">
        <v>689.4</v>
      </c>
      <c r="H27" s="156">
        <v>215.67846748600005</v>
      </c>
      <c r="I27" s="156">
        <v>814.22600000000011</v>
      </c>
      <c r="J27" s="156">
        <v>842.75099999999998</v>
      </c>
      <c r="K27" s="157">
        <f t="shared" si="1"/>
        <v>2254.6910000000007</v>
      </c>
      <c r="L27" s="156">
        <f t="shared" si="3"/>
        <v>1695.256390977444</v>
      </c>
      <c r="M27" s="158">
        <f t="shared" si="2"/>
        <v>6.9483131513414733</v>
      </c>
    </row>
    <row r="28" spans="1:13" ht="12" customHeight="1" x14ac:dyDescent="0.25">
      <c r="A28" s="154">
        <v>1989</v>
      </c>
      <c r="B28" s="155">
        <v>246.22399999999999</v>
      </c>
      <c r="C28" s="156">
        <v>3989.9949999999999</v>
      </c>
      <c r="D28" s="156">
        <v>4.1987929760000009</v>
      </c>
      <c r="E28" s="156">
        <v>842.75099999999998</v>
      </c>
      <c r="F28" s="156">
        <f t="shared" si="0"/>
        <v>4836.9447929759999</v>
      </c>
      <c r="G28" s="156">
        <v>990.46</v>
      </c>
      <c r="H28" s="156">
        <v>208.80996297599995</v>
      </c>
      <c r="I28" s="156">
        <v>624.23683000000005</v>
      </c>
      <c r="J28" s="156">
        <v>701</v>
      </c>
      <c r="K28" s="157">
        <f t="shared" si="1"/>
        <v>2312.4380000000001</v>
      </c>
      <c r="L28" s="156">
        <f t="shared" si="3"/>
        <v>1738.6751879699248</v>
      </c>
      <c r="M28" s="158">
        <f t="shared" si="2"/>
        <v>7.0613554648203456</v>
      </c>
    </row>
    <row r="29" spans="1:13" ht="12" customHeight="1" x14ac:dyDescent="0.25">
      <c r="A29" s="154">
        <v>1990</v>
      </c>
      <c r="B29" s="155">
        <v>248.65899999999999</v>
      </c>
      <c r="C29" s="156">
        <v>3603.65</v>
      </c>
      <c r="D29" s="156">
        <v>27.371321530000007</v>
      </c>
      <c r="E29" s="156">
        <v>701</v>
      </c>
      <c r="F29" s="156">
        <f t="shared" si="0"/>
        <v>4332.02132153</v>
      </c>
      <c r="G29" s="156">
        <v>654.9</v>
      </c>
      <c r="H29" s="156">
        <v>285.13636152999993</v>
      </c>
      <c r="I29" s="156">
        <v>688.55696</v>
      </c>
      <c r="J29" s="156">
        <v>683.46</v>
      </c>
      <c r="K29" s="157">
        <f t="shared" si="1"/>
        <v>2019.9679999999998</v>
      </c>
      <c r="L29" s="156">
        <f t="shared" si="3"/>
        <v>1518.772932330827</v>
      </c>
      <c r="M29" s="158">
        <f t="shared" si="2"/>
        <v>6.1078542595716501</v>
      </c>
    </row>
    <row r="30" spans="1:13" ht="12" customHeight="1" x14ac:dyDescent="0.25">
      <c r="A30" s="159">
        <v>1991</v>
      </c>
      <c r="B30" s="160">
        <v>251.88900000000001</v>
      </c>
      <c r="C30" s="161">
        <v>4926.57</v>
      </c>
      <c r="D30" s="161">
        <v>5.3042014620000009</v>
      </c>
      <c r="E30" s="161">
        <v>683.46</v>
      </c>
      <c r="F30" s="161">
        <f t="shared" si="0"/>
        <v>5615.3342014619993</v>
      </c>
      <c r="G30" s="161">
        <v>1001.8</v>
      </c>
      <c r="H30" s="161">
        <v>248.77782146199934</v>
      </c>
      <c r="I30" s="161">
        <v>1102.5513800000001</v>
      </c>
      <c r="J30" s="161">
        <v>1055</v>
      </c>
      <c r="K30" s="162">
        <f t="shared" si="1"/>
        <v>2207.2049999999999</v>
      </c>
      <c r="L30" s="161">
        <f t="shared" si="3"/>
        <v>1659.5526315789473</v>
      </c>
      <c r="M30" s="163">
        <f t="shared" si="2"/>
        <v>6.5884283616154224</v>
      </c>
    </row>
    <row r="31" spans="1:13" ht="12" customHeight="1" x14ac:dyDescent="0.25">
      <c r="A31" s="159">
        <v>1992</v>
      </c>
      <c r="B31" s="160">
        <v>255.214</v>
      </c>
      <c r="C31" s="161">
        <v>4284.4160000000002</v>
      </c>
      <c r="D31" s="161">
        <v>1.89121611</v>
      </c>
      <c r="E31" s="161">
        <v>1055</v>
      </c>
      <c r="F31" s="161">
        <f t="shared" si="0"/>
        <v>5341.3072161099999</v>
      </c>
      <c r="G31" s="161">
        <v>951</v>
      </c>
      <c r="H31" s="161">
        <v>27.297356109999782</v>
      </c>
      <c r="I31" s="161">
        <v>891.02286000000004</v>
      </c>
      <c r="J31" s="161">
        <v>1350.096</v>
      </c>
      <c r="K31" s="162">
        <f t="shared" si="1"/>
        <v>2121.8910000000001</v>
      </c>
      <c r="L31" s="161">
        <f t="shared" si="3"/>
        <v>1595.4067669172932</v>
      </c>
      <c r="M31" s="163">
        <f t="shared" si="2"/>
        <v>6.2512509772868778</v>
      </c>
    </row>
    <row r="32" spans="1:13" ht="12" customHeight="1" x14ac:dyDescent="0.25">
      <c r="A32" s="159">
        <v>1993</v>
      </c>
      <c r="B32" s="160">
        <v>258.67899999999997</v>
      </c>
      <c r="C32" s="161">
        <v>3392.415</v>
      </c>
      <c r="D32" s="161">
        <v>1.8886000000000001</v>
      </c>
      <c r="E32" s="161">
        <v>1350.096</v>
      </c>
      <c r="F32" s="161">
        <f t="shared" si="0"/>
        <v>4744.3996000000006</v>
      </c>
      <c r="G32" s="161">
        <v>532.54999999999995</v>
      </c>
      <c r="H32" s="161">
        <v>392.92518000000064</v>
      </c>
      <c r="I32" s="161">
        <v>669.88642000000004</v>
      </c>
      <c r="J32" s="161">
        <v>1060.9649999999999</v>
      </c>
      <c r="K32" s="162">
        <f t="shared" si="1"/>
        <v>2088.0729999999994</v>
      </c>
      <c r="L32" s="161">
        <f t="shared" si="3"/>
        <v>1569.9796992481197</v>
      </c>
      <c r="M32" s="163">
        <f t="shared" si="2"/>
        <v>6.0692197636766796</v>
      </c>
    </row>
    <row r="33" spans="1:13" ht="12" customHeight="1" x14ac:dyDescent="0.25">
      <c r="A33" s="159">
        <v>1994</v>
      </c>
      <c r="B33" s="160">
        <v>261.91899999999998</v>
      </c>
      <c r="C33" s="161">
        <v>4247.4549999999999</v>
      </c>
      <c r="D33" s="164">
        <v>73.662050000000008</v>
      </c>
      <c r="E33" s="161">
        <v>1060.9649999999999</v>
      </c>
      <c r="F33" s="161">
        <f t="shared" si="0"/>
        <v>5382.08205</v>
      </c>
      <c r="G33" s="164">
        <v>878.1</v>
      </c>
      <c r="H33" s="161">
        <v>315.09012000000007</v>
      </c>
      <c r="I33" s="161">
        <v>981.83393000000001</v>
      </c>
      <c r="J33" s="164">
        <v>1197.827</v>
      </c>
      <c r="K33" s="162">
        <f t="shared" si="1"/>
        <v>2009.231</v>
      </c>
      <c r="L33" s="161">
        <f t="shared" si="3"/>
        <v>1510.6999999999998</v>
      </c>
      <c r="M33" s="163">
        <f t="shared" si="2"/>
        <v>5.7678137133999439</v>
      </c>
    </row>
    <row r="34" spans="1:13" ht="12" customHeight="1" x14ac:dyDescent="0.25">
      <c r="A34" s="159">
        <v>1995</v>
      </c>
      <c r="B34" s="160">
        <v>265.04399999999998</v>
      </c>
      <c r="C34" s="161">
        <v>3461.4749999999999</v>
      </c>
      <c r="D34" s="161">
        <v>152.66803999999999</v>
      </c>
      <c r="E34" s="161">
        <v>1197.827</v>
      </c>
      <c r="F34" s="161">
        <f t="shared" si="0"/>
        <v>4811.9700400000002</v>
      </c>
      <c r="G34" s="161">
        <v>826</v>
      </c>
      <c r="H34" s="161">
        <v>236.37030999999956</v>
      </c>
      <c r="I34" s="161">
        <v>999.20372999999995</v>
      </c>
      <c r="J34" s="161">
        <v>757.54200000000003</v>
      </c>
      <c r="K34" s="162">
        <f t="shared" si="1"/>
        <v>1992.8540000000007</v>
      </c>
      <c r="L34" s="161">
        <f t="shared" si="3"/>
        <v>1498.386466165414</v>
      </c>
      <c r="M34" s="163">
        <f t="shared" si="2"/>
        <v>5.6533498821532051</v>
      </c>
    </row>
    <row r="35" spans="1:13" ht="12" customHeight="1" x14ac:dyDescent="0.25">
      <c r="A35" s="154">
        <v>1996</v>
      </c>
      <c r="B35" s="155">
        <v>268.15100000000001</v>
      </c>
      <c r="C35" s="156">
        <v>3661.2049999999999</v>
      </c>
      <c r="D35" s="156">
        <v>126.74235</v>
      </c>
      <c r="E35" s="156">
        <v>757.54200000000003</v>
      </c>
      <c r="F35" s="156">
        <f t="shared" si="0"/>
        <v>4545.4893499999998</v>
      </c>
      <c r="G35" s="156">
        <v>668.48</v>
      </c>
      <c r="H35" s="156">
        <v>360.76706000000058</v>
      </c>
      <c r="I35" s="156">
        <v>692.14929000000006</v>
      </c>
      <c r="J35" s="156">
        <v>794.62400000000002</v>
      </c>
      <c r="K35" s="157">
        <f t="shared" si="1"/>
        <v>2029.4689999999989</v>
      </c>
      <c r="L35" s="156">
        <f t="shared" si="3"/>
        <v>1525.9165413533826</v>
      </c>
      <c r="M35" s="158">
        <f t="shared" si="2"/>
        <v>5.6905122164503679</v>
      </c>
    </row>
    <row r="36" spans="1:13" ht="12" customHeight="1" x14ac:dyDescent="0.25">
      <c r="A36" s="154">
        <v>1997</v>
      </c>
      <c r="B36" s="155">
        <v>271.36</v>
      </c>
      <c r="C36" s="156">
        <v>3539.38</v>
      </c>
      <c r="D36" s="156">
        <v>141.29300000000001</v>
      </c>
      <c r="E36" s="156">
        <v>794.62400000000002</v>
      </c>
      <c r="F36" s="156">
        <f t="shared" si="0"/>
        <v>4475.2970000000005</v>
      </c>
      <c r="G36" s="156">
        <v>681.9</v>
      </c>
      <c r="H36" s="156">
        <v>302.10682999999926</v>
      </c>
      <c r="I36" s="156">
        <v>544.30117000000007</v>
      </c>
      <c r="J36" s="156">
        <v>848.48500000000001</v>
      </c>
      <c r="K36" s="157">
        <f t="shared" si="1"/>
        <v>2098.5040000000008</v>
      </c>
      <c r="L36" s="156">
        <f t="shared" si="3"/>
        <v>1577.822556390978</v>
      </c>
      <c r="M36" s="158">
        <f t="shared" si="2"/>
        <v>5.8144993970776016</v>
      </c>
    </row>
    <row r="37" spans="1:13" ht="12" customHeight="1" x14ac:dyDescent="0.25">
      <c r="A37" s="154">
        <v>1998</v>
      </c>
      <c r="B37" s="155">
        <v>274.62599999999998</v>
      </c>
      <c r="C37" s="156">
        <v>3963.44</v>
      </c>
      <c r="D37" s="156">
        <v>155.48691241553402</v>
      </c>
      <c r="E37" s="156">
        <v>848.48500000000001</v>
      </c>
      <c r="F37" s="156">
        <f t="shared" si="0"/>
        <v>4967.4119124155341</v>
      </c>
      <c r="G37" s="156">
        <v>562.1</v>
      </c>
      <c r="H37" s="156">
        <v>400.83966241553389</v>
      </c>
      <c r="I37" s="156">
        <v>459.94725</v>
      </c>
      <c r="J37" s="156">
        <v>1391.7249999999999</v>
      </c>
      <c r="K37" s="157">
        <f t="shared" si="1"/>
        <v>2152.7999999999997</v>
      </c>
      <c r="L37" s="156">
        <f t="shared" si="3"/>
        <v>1618.6466165413531</v>
      </c>
      <c r="M37" s="158">
        <f t="shared" si="2"/>
        <v>5.8940035413302212</v>
      </c>
    </row>
    <row r="38" spans="1:13" ht="12" customHeight="1" x14ac:dyDescent="0.25">
      <c r="A38" s="154">
        <v>1999</v>
      </c>
      <c r="B38" s="155">
        <v>277.79000000000002</v>
      </c>
      <c r="C38" s="156">
        <v>3829.49</v>
      </c>
      <c r="D38" s="156">
        <v>180.17103649337102</v>
      </c>
      <c r="E38" s="156">
        <v>1391.7249999999999</v>
      </c>
      <c r="F38" s="156">
        <f t="shared" ref="F38:F59" si="4">SUM(C38,D38,E38)</f>
        <v>5401.3860364933707</v>
      </c>
      <c r="G38" s="156">
        <v>742.6</v>
      </c>
      <c r="H38" s="156">
        <v>478.87751529337038</v>
      </c>
      <c r="I38" s="156">
        <v>713.09811999999999</v>
      </c>
      <c r="J38" s="156">
        <v>1233.4159999999999</v>
      </c>
      <c r="K38" s="157">
        <f t="shared" ref="K38:K59" si="5">F38-G38-H38-I38-J38</f>
        <v>2233.3944012000002</v>
      </c>
      <c r="L38" s="156">
        <f t="shared" si="3"/>
        <v>1679.2439106766917</v>
      </c>
      <c r="M38" s="158">
        <f t="shared" ref="M38:M59" si="6">IF(L38=0,0,IF(B38=0,0,L38/B38))</f>
        <v>6.0450120979037818</v>
      </c>
    </row>
    <row r="39" spans="1:13" ht="12" customHeight="1" x14ac:dyDescent="0.25">
      <c r="A39" s="154">
        <v>2000</v>
      </c>
      <c r="B39" s="155">
        <v>280.976</v>
      </c>
      <c r="C39" s="156">
        <v>3265.5050000000001</v>
      </c>
      <c r="D39" s="156">
        <v>215.62572009799803</v>
      </c>
      <c r="E39" s="156">
        <v>1233.4159999999999</v>
      </c>
      <c r="F39" s="156">
        <f t="shared" si="4"/>
        <v>4714.5467200979983</v>
      </c>
      <c r="G39" s="156">
        <v>527.20000000000005</v>
      </c>
      <c r="H39" s="156">
        <v>359.8045800979985</v>
      </c>
      <c r="I39" s="156">
        <v>547.37214000000006</v>
      </c>
      <c r="J39" s="156">
        <v>1096.57</v>
      </c>
      <c r="K39" s="157">
        <f t="shared" si="5"/>
        <v>2183.6000000000004</v>
      </c>
      <c r="L39" s="156">
        <f t="shared" si="3"/>
        <v>1641.8045112781956</v>
      </c>
      <c r="M39" s="158">
        <f t="shared" si="6"/>
        <v>5.8432197457369872</v>
      </c>
    </row>
    <row r="40" spans="1:13" ht="12" customHeight="1" x14ac:dyDescent="0.25">
      <c r="A40" s="159">
        <v>2001</v>
      </c>
      <c r="B40" s="160">
        <v>283.92040200000002</v>
      </c>
      <c r="C40" s="161">
        <v>4276.7039999999997</v>
      </c>
      <c r="D40" s="161">
        <v>202.808313446949</v>
      </c>
      <c r="E40" s="161">
        <v>1096.57</v>
      </c>
      <c r="F40" s="161">
        <f t="shared" si="4"/>
        <v>5576.0823134469483</v>
      </c>
      <c r="G40" s="161">
        <v>699.7</v>
      </c>
      <c r="H40" s="161">
        <v>481.71322344694863</v>
      </c>
      <c r="I40" s="161">
        <v>693.16009000000008</v>
      </c>
      <c r="J40" s="161">
        <v>1476.4090000000001</v>
      </c>
      <c r="K40" s="162">
        <f t="shared" si="5"/>
        <v>2225.099999999999</v>
      </c>
      <c r="L40" s="161">
        <f t="shared" si="3"/>
        <v>1673.0075187969917</v>
      </c>
      <c r="M40" s="163">
        <f t="shared" si="6"/>
        <v>5.8925230698884103</v>
      </c>
    </row>
    <row r="41" spans="1:13" ht="12" customHeight="1" x14ac:dyDescent="0.25">
      <c r="A41" s="159">
        <v>2002</v>
      </c>
      <c r="B41" s="160">
        <v>286.78755999999998</v>
      </c>
      <c r="C41" s="161">
        <v>3321.04</v>
      </c>
      <c r="D41" s="161">
        <v>75.371875979085004</v>
      </c>
      <c r="E41" s="161">
        <v>1476.4090000000001</v>
      </c>
      <c r="F41" s="161">
        <f t="shared" si="4"/>
        <v>4872.820875979085</v>
      </c>
      <c r="G41" s="161">
        <v>489.9</v>
      </c>
      <c r="H41" s="161">
        <v>409.81985597908579</v>
      </c>
      <c r="I41" s="161">
        <v>856.77801999999997</v>
      </c>
      <c r="J41" s="161">
        <v>875.12300000000005</v>
      </c>
      <c r="K41" s="162">
        <f t="shared" si="5"/>
        <v>2241.1999999999994</v>
      </c>
      <c r="L41" s="161">
        <f t="shared" si="3"/>
        <v>1685.1127819548867</v>
      </c>
      <c r="M41" s="163">
        <f t="shared" si="6"/>
        <v>5.8758224448608818</v>
      </c>
    </row>
    <row r="42" spans="1:13" ht="12" customHeight="1" x14ac:dyDescent="0.25">
      <c r="A42" s="159">
        <v>2003</v>
      </c>
      <c r="B42" s="160">
        <v>289.51758100000001</v>
      </c>
      <c r="C42" s="162">
        <v>4144.1499999999996</v>
      </c>
      <c r="D42" s="162">
        <v>38.0875196974104</v>
      </c>
      <c r="E42" s="162">
        <v>875.12300000000005</v>
      </c>
      <c r="F42" s="161">
        <f t="shared" si="4"/>
        <v>5057.3605196974095</v>
      </c>
      <c r="G42" s="162">
        <v>515.9</v>
      </c>
      <c r="H42" s="161">
        <v>428.71037969740883</v>
      </c>
      <c r="I42" s="161">
        <v>535.93414000000007</v>
      </c>
      <c r="J42" s="162">
        <v>1120.9159999999999</v>
      </c>
      <c r="K42" s="162">
        <f t="shared" si="5"/>
        <v>2455.9000000000005</v>
      </c>
      <c r="L42" s="161">
        <f t="shared" si="3"/>
        <v>1846.541353383459</v>
      </c>
      <c r="M42" s="163">
        <f t="shared" si="6"/>
        <v>6.3779938579393525</v>
      </c>
    </row>
    <row r="43" spans="1:13" ht="12" customHeight="1" x14ac:dyDescent="0.25">
      <c r="A43" s="159">
        <v>2004</v>
      </c>
      <c r="B43" s="160">
        <v>292.19189</v>
      </c>
      <c r="C43" s="162">
        <v>4288.2</v>
      </c>
      <c r="D43" s="162">
        <v>36.863231812318801</v>
      </c>
      <c r="E43" s="162">
        <v>1120.9159999999999</v>
      </c>
      <c r="F43" s="161">
        <f t="shared" si="4"/>
        <v>5445.9792318123191</v>
      </c>
      <c r="G43" s="162">
        <v>491</v>
      </c>
      <c r="H43" s="161">
        <v>547.03146181231932</v>
      </c>
      <c r="I43" s="161">
        <v>393.37277</v>
      </c>
      <c r="J43" s="162">
        <v>1414.575</v>
      </c>
      <c r="K43" s="162">
        <f t="shared" si="5"/>
        <v>2600</v>
      </c>
      <c r="L43" s="161">
        <f t="shared" si="3"/>
        <v>1954.8872180451126</v>
      </c>
      <c r="M43" s="163">
        <f t="shared" si="6"/>
        <v>6.690422578275915</v>
      </c>
    </row>
    <row r="44" spans="1:13" ht="12" customHeight="1" x14ac:dyDescent="0.25">
      <c r="A44" s="159">
        <v>2005</v>
      </c>
      <c r="B44" s="160">
        <v>294.914085</v>
      </c>
      <c r="C44" s="162">
        <v>4869.8599999999997</v>
      </c>
      <c r="D44" s="162">
        <v>32.0997939031854</v>
      </c>
      <c r="E44" s="162">
        <v>1414.575</v>
      </c>
      <c r="F44" s="161">
        <f t="shared" si="4"/>
        <v>6316.5347939031844</v>
      </c>
      <c r="G44" s="162">
        <v>491</v>
      </c>
      <c r="H44" s="161">
        <v>500.50818390318545</v>
      </c>
      <c r="I44" s="161">
        <v>542.39661000000001</v>
      </c>
      <c r="J44" s="162">
        <v>2166.63</v>
      </c>
      <c r="K44" s="162">
        <f t="shared" si="5"/>
        <v>2615.9999999999991</v>
      </c>
      <c r="L44" s="161">
        <f t="shared" si="3"/>
        <v>1966.9172932330819</v>
      </c>
      <c r="M44" s="163">
        <f t="shared" si="6"/>
        <v>6.6694586432963412</v>
      </c>
    </row>
    <row r="45" spans="1:13" ht="12" customHeight="1" x14ac:dyDescent="0.25">
      <c r="A45" s="154">
        <v>2006</v>
      </c>
      <c r="B45" s="155">
        <v>297.64655699999997</v>
      </c>
      <c r="C45" s="165">
        <v>3464.25</v>
      </c>
      <c r="D45" s="166">
        <v>60.961954673856603</v>
      </c>
      <c r="E45" s="165">
        <v>2166.63</v>
      </c>
      <c r="F45" s="156">
        <f t="shared" si="4"/>
        <v>5691.8419546738569</v>
      </c>
      <c r="G45" s="165">
        <v>603.00042811642004</v>
      </c>
      <c r="H45" s="156">
        <v>470.77177655743662</v>
      </c>
      <c r="I45" s="156">
        <v>512.54875000000004</v>
      </c>
      <c r="J45" s="165">
        <v>1520.1210000000001</v>
      </c>
      <c r="K45" s="157">
        <f t="shared" si="5"/>
        <v>2585.4000000000005</v>
      </c>
      <c r="L45" s="156">
        <f t="shared" si="3"/>
        <v>1943.9097744360906</v>
      </c>
      <c r="M45" s="158">
        <f t="shared" si="6"/>
        <v>6.5309331780246023</v>
      </c>
    </row>
    <row r="46" spans="1:13" ht="12" customHeight="1" x14ac:dyDescent="0.25">
      <c r="A46" s="154">
        <v>2007</v>
      </c>
      <c r="B46" s="155">
        <v>300.57448099999999</v>
      </c>
      <c r="C46" s="165">
        <v>3672.25</v>
      </c>
      <c r="D46" s="165">
        <v>72.939463395094805</v>
      </c>
      <c r="E46" s="165">
        <v>1520.1210000000001</v>
      </c>
      <c r="F46" s="156">
        <f t="shared" si="4"/>
        <v>5265.3104633950952</v>
      </c>
      <c r="G46" s="165">
        <v>750.14676911122513</v>
      </c>
      <c r="H46" s="156">
        <v>471.26329428386998</v>
      </c>
      <c r="I46" s="156">
        <v>496.06340000000006</v>
      </c>
      <c r="J46" s="165">
        <v>1031.307</v>
      </c>
      <c r="K46" s="157">
        <f t="shared" si="5"/>
        <v>2516.5300000000007</v>
      </c>
      <c r="L46" s="156">
        <f t="shared" si="3"/>
        <v>1892.1278195488726</v>
      </c>
      <c r="M46" s="158">
        <f t="shared" si="6"/>
        <v>6.2950381324916025</v>
      </c>
    </row>
    <row r="47" spans="1:13" ht="12" customHeight="1" x14ac:dyDescent="0.25">
      <c r="A47" s="154">
        <v>2008</v>
      </c>
      <c r="B47" s="155">
        <v>303.50646899999998</v>
      </c>
      <c r="C47" s="165">
        <v>5162.3999999999996</v>
      </c>
      <c r="D47" s="165">
        <v>85.788020914079411</v>
      </c>
      <c r="E47" s="165">
        <v>1031.307</v>
      </c>
      <c r="F47" s="156">
        <f t="shared" si="4"/>
        <v>6279.4950209140789</v>
      </c>
      <c r="G47" s="165">
        <v>726.5604927210336</v>
      </c>
      <c r="H47" s="156">
        <v>406.90384819304472</v>
      </c>
      <c r="I47" s="156">
        <v>444.61367999999999</v>
      </c>
      <c r="J47" s="165">
        <v>2130.1</v>
      </c>
      <c r="K47" s="157">
        <f t="shared" si="5"/>
        <v>2571.3170000000005</v>
      </c>
      <c r="L47" s="156">
        <f t="shared" si="3"/>
        <v>1933.3210526315793</v>
      </c>
      <c r="M47" s="158">
        <f t="shared" si="6"/>
        <v>6.3699500672968501</v>
      </c>
    </row>
    <row r="48" spans="1:13" ht="12" customHeight="1" x14ac:dyDescent="0.25">
      <c r="A48" s="154">
        <v>2009</v>
      </c>
      <c r="B48" s="155">
        <v>306.207719</v>
      </c>
      <c r="C48" s="165">
        <v>3691.65</v>
      </c>
      <c r="D48" s="165">
        <v>71.972317108528202</v>
      </c>
      <c r="E48" s="165">
        <v>2130.1</v>
      </c>
      <c r="F48" s="156">
        <f t="shared" si="4"/>
        <v>5893.7223171085279</v>
      </c>
      <c r="G48" s="165">
        <v>592.25183582904674</v>
      </c>
      <c r="H48" s="156">
        <v>363.23141127948111</v>
      </c>
      <c r="I48" s="156">
        <v>434.61607000000004</v>
      </c>
      <c r="J48" s="165">
        <v>1828.748</v>
      </c>
      <c r="K48" s="157">
        <f t="shared" si="5"/>
        <v>2674.8749999999995</v>
      </c>
      <c r="L48" s="156">
        <f t="shared" ref="L48:L53" si="7">K48/1.33</f>
        <v>2011.1842105263154</v>
      </c>
      <c r="M48" s="158">
        <f t="shared" si="6"/>
        <v>6.5680389021359566</v>
      </c>
    </row>
    <row r="49" spans="1:13" ht="12" customHeight="1" x14ac:dyDescent="0.25">
      <c r="A49" s="154">
        <v>2010</v>
      </c>
      <c r="B49" s="155">
        <v>308.83326399999999</v>
      </c>
      <c r="C49" s="165">
        <v>4156.84</v>
      </c>
      <c r="D49" s="165">
        <v>64.591912416691798</v>
      </c>
      <c r="E49" s="165">
        <v>1828.748</v>
      </c>
      <c r="F49" s="156">
        <f t="shared" si="4"/>
        <v>6050.1799124166919</v>
      </c>
      <c r="G49" s="165">
        <v>606.08334912226042</v>
      </c>
      <c r="H49" s="156">
        <v>501.70495329443065</v>
      </c>
      <c r="I49" s="156">
        <v>586.55261000000007</v>
      </c>
      <c r="J49" s="165">
        <v>1515.9390000000001</v>
      </c>
      <c r="K49" s="157">
        <f t="shared" si="5"/>
        <v>2839.9000000000005</v>
      </c>
      <c r="L49" s="156">
        <f t="shared" si="7"/>
        <v>2135.2631578947371</v>
      </c>
      <c r="M49" s="158">
        <f t="shared" si="6"/>
        <v>6.9139675248671955</v>
      </c>
    </row>
    <row r="50" spans="1:13" ht="12" customHeight="1" x14ac:dyDescent="0.25">
      <c r="A50" s="167">
        <v>2011</v>
      </c>
      <c r="B50" s="160">
        <v>310.94696199999998</v>
      </c>
      <c r="C50" s="168">
        <v>3658.59</v>
      </c>
      <c r="D50" s="168">
        <v>253.8966184896708</v>
      </c>
      <c r="E50" s="168">
        <v>1515.9390000000001</v>
      </c>
      <c r="F50" s="169">
        <f t="shared" si="4"/>
        <v>5428.4256184896713</v>
      </c>
      <c r="G50" s="168">
        <v>546.18589884759399</v>
      </c>
      <c r="H50" s="169">
        <v>468.94666464207694</v>
      </c>
      <c r="I50" s="169">
        <v>604.96205499999996</v>
      </c>
      <c r="J50" s="168">
        <v>1003.331</v>
      </c>
      <c r="K50" s="162">
        <f t="shared" si="5"/>
        <v>2805</v>
      </c>
      <c r="L50" s="169">
        <f t="shared" si="7"/>
        <v>2109.0225563909771</v>
      </c>
      <c r="M50" s="170">
        <f t="shared" si="6"/>
        <v>6.7825797133563155</v>
      </c>
    </row>
    <row r="51" spans="1:13" ht="12" customHeight="1" x14ac:dyDescent="0.25">
      <c r="A51" s="167">
        <v>2012</v>
      </c>
      <c r="B51" s="160">
        <v>313.14999699999998</v>
      </c>
      <c r="C51" s="168">
        <v>6753.88</v>
      </c>
      <c r="D51" s="168">
        <v>118.86348351109682</v>
      </c>
      <c r="E51" s="168">
        <v>1003.331</v>
      </c>
      <c r="F51" s="169">
        <f t="shared" si="4"/>
        <v>7876.0744835110972</v>
      </c>
      <c r="G51" s="168">
        <v>1195.3348300817449</v>
      </c>
      <c r="H51" s="169">
        <v>517.71238842935281</v>
      </c>
      <c r="I51" s="169">
        <v>657.44226499999991</v>
      </c>
      <c r="J51" s="168">
        <v>2770.7489999999998</v>
      </c>
      <c r="K51" s="162">
        <f t="shared" si="5"/>
        <v>2734.8359999999993</v>
      </c>
      <c r="L51" s="169">
        <f t="shared" si="7"/>
        <v>2056.2676691729316</v>
      </c>
      <c r="M51" s="170">
        <f t="shared" si="6"/>
        <v>6.5663984955201249</v>
      </c>
    </row>
    <row r="52" spans="1:13" ht="12" customHeight="1" x14ac:dyDescent="0.25">
      <c r="A52" s="167">
        <v>2013</v>
      </c>
      <c r="B52" s="160">
        <v>315.33597600000002</v>
      </c>
      <c r="C52" s="168">
        <v>4173.17</v>
      </c>
      <c r="D52" s="168">
        <v>87.764337771314402</v>
      </c>
      <c r="E52" s="168">
        <v>2770.7489999999998</v>
      </c>
      <c r="F52" s="169">
        <f t="shared" si="4"/>
        <v>7031.6833377713147</v>
      </c>
      <c r="G52" s="168">
        <v>1095.8511039406771</v>
      </c>
      <c r="H52" s="169">
        <v>522.69165783063772</v>
      </c>
      <c r="I52" s="169">
        <v>662.86357599999997</v>
      </c>
      <c r="J52" s="168">
        <v>1857.777</v>
      </c>
      <c r="K52" s="168">
        <f t="shared" si="5"/>
        <v>2892.5</v>
      </c>
      <c r="L52" s="169">
        <f t="shared" si="7"/>
        <v>2174.812030075188</v>
      </c>
      <c r="M52" s="170">
        <f t="shared" si="6"/>
        <v>6.8968091039355048</v>
      </c>
    </row>
    <row r="53" spans="1:13" ht="12" customHeight="1" x14ac:dyDescent="0.25">
      <c r="A53" s="167">
        <v>2014</v>
      </c>
      <c r="B53" s="160">
        <v>317.519206</v>
      </c>
      <c r="C53" s="168">
        <v>5188.665</v>
      </c>
      <c r="D53" s="168">
        <v>89.648377529193013</v>
      </c>
      <c r="E53" s="168">
        <v>1857.777</v>
      </c>
      <c r="F53" s="169">
        <f t="shared" si="4"/>
        <v>7136.0903775291927</v>
      </c>
      <c r="G53" s="168">
        <v>1080.867324197136</v>
      </c>
      <c r="H53" s="169">
        <v>299.20561233205717</v>
      </c>
      <c r="I53" s="169">
        <v>675.400441</v>
      </c>
      <c r="J53" s="168">
        <v>2101.0169999999998</v>
      </c>
      <c r="K53" s="168">
        <f t="shared" si="5"/>
        <v>2979.5999999999995</v>
      </c>
      <c r="L53" s="169">
        <f t="shared" si="7"/>
        <v>2240.3007518796985</v>
      </c>
      <c r="M53" s="170">
        <f t="shared" si="6"/>
        <v>7.0556385552302574</v>
      </c>
    </row>
    <row r="54" spans="1:13" ht="12" customHeight="1" x14ac:dyDescent="0.25">
      <c r="A54" s="167">
        <v>2015</v>
      </c>
      <c r="B54" s="160">
        <v>319.83219000000003</v>
      </c>
      <c r="C54" s="168">
        <v>6001.357</v>
      </c>
      <c r="D54" s="168">
        <v>94.433562270658811</v>
      </c>
      <c r="E54" s="168">
        <v>2101.0169999999998</v>
      </c>
      <c r="F54" s="169">
        <f t="shared" si="4"/>
        <v>8196.8075622706583</v>
      </c>
      <c r="G54" s="168">
        <v>1544.4201332791811</v>
      </c>
      <c r="H54" s="169">
        <v>1092.2330189914778</v>
      </c>
      <c r="I54" s="169">
        <v>708.84940999999992</v>
      </c>
      <c r="J54" s="168">
        <v>1790.905</v>
      </c>
      <c r="K54" s="168">
        <f t="shared" si="5"/>
        <v>3060.3999999999996</v>
      </c>
      <c r="L54" s="169">
        <f>K54/1.33</f>
        <v>2301.0526315789471</v>
      </c>
      <c r="M54" s="170">
        <f t="shared" si="6"/>
        <v>7.1945623471450668</v>
      </c>
    </row>
    <row r="55" spans="1:13" ht="12" customHeight="1" x14ac:dyDescent="0.25">
      <c r="A55" s="171">
        <v>2016</v>
      </c>
      <c r="B55" s="155">
        <v>322.11409400000002</v>
      </c>
      <c r="C55" s="157">
        <v>5581.57</v>
      </c>
      <c r="D55" s="157">
        <v>161.46699743083141</v>
      </c>
      <c r="E55" s="157">
        <v>1790.905</v>
      </c>
      <c r="F55" s="172">
        <f t="shared" si="4"/>
        <v>7533.9419974308312</v>
      </c>
      <c r="G55" s="157">
        <v>1327.9434964018044</v>
      </c>
      <c r="H55" s="172">
        <v>785.27182302902611</v>
      </c>
      <c r="I55" s="172">
        <v>879.73467800000003</v>
      </c>
      <c r="J55" s="157">
        <v>1441.5920000000001</v>
      </c>
      <c r="K55" s="157">
        <f t="shared" si="5"/>
        <v>3099.400000000001</v>
      </c>
      <c r="L55" s="172">
        <f>K55/1.33</f>
        <v>2330.3759398496245</v>
      </c>
      <c r="M55" s="173">
        <f t="shared" si="6"/>
        <v>7.2346289195580011</v>
      </c>
    </row>
    <row r="56" spans="1:13" ht="12" customHeight="1" x14ac:dyDescent="0.25">
      <c r="A56" s="171">
        <v>2017</v>
      </c>
      <c r="B56" s="155">
        <v>324.29674599999998</v>
      </c>
      <c r="C56" s="174">
        <v>7115.41</v>
      </c>
      <c r="D56" s="157">
        <v>170.35528045641843</v>
      </c>
      <c r="E56" s="174">
        <v>1441.5920000000001</v>
      </c>
      <c r="F56" s="172">
        <f t="shared" si="4"/>
        <v>8727.3572804564192</v>
      </c>
      <c r="G56" s="174">
        <v>1271.3445484938775</v>
      </c>
      <c r="H56" s="172">
        <v>877.70898196254211</v>
      </c>
      <c r="I56" s="175">
        <v>704.82375000000002</v>
      </c>
      <c r="J56" s="157">
        <v>2717.08</v>
      </c>
      <c r="K56" s="157">
        <f t="shared" si="5"/>
        <v>3156.3999999999996</v>
      </c>
      <c r="L56" s="172">
        <f>K56/1.33</f>
        <v>2373.2330827067667</v>
      </c>
      <c r="M56" s="173">
        <f t="shared" si="6"/>
        <v>7.3180909521268118</v>
      </c>
    </row>
    <row r="57" spans="1:13" ht="12" customHeight="1" x14ac:dyDescent="0.25">
      <c r="A57" s="171">
        <v>2018</v>
      </c>
      <c r="B57" s="155">
        <v>326.16326299999997</v>
      </c>
      <c r="C57" s="176">
        <v>5495.9350000000004</v>
      </c>
      <c r="D57" s="177">
        <v>117.0784800031644</v>
      </c>
      <c r="E57" s="176">
        <v>2717.08</v>
      </c>
      <c r="F57" s="178">
        <f t="shared" si="4"/>
        <v>8330.0934800031646</v>
      </c>
      <c r="G57" s="176">
        <v>1199.4189372063142</v>
      </c>
      <c r="H57" s="178">
        <v>954.81600879684993</v>
      </c>
      <c r="I57" s="178">
        <v>648.36853400000007</v>
      </c>
      <c r="J57" s="179">
        <v>2421.09</v>
      </c>
      <c r="K57" s="177">
        <f t="shared" si="5"/>
        <v>3106.4000000000005</v>
      </c>
      <c r="L57" s="178">
        <f>K57/1.33</f>
        <v>2335.6390977443612</v>
      </c>
      <c r="M57" s="173">
        <f t="shared" si="6"/>
        <v>7.1609508571305938</v>
      </c>
    </row>
    <row r="58" spans="1:13" ht="12" customHeight="1" x14ac:dyDescent="0.25">
      <c r="A58" s="171">
        <v>2019</v>
      </c>
      <c r="B58" s="155">
        <v>327.77654100000001</v>
      </c>
      <c r="C58" s="180">
        <v>5466.4870000000001</v>
      </c>
      <c r="D58" s="157">
        <v>113.80087971933661</v>
      </c>
      <c r="E58" s="181">
        <v>2421.09</v>
      </c>
      <c r="F58" s="172">
        <f t="shared" si="4"/>
        <v>8001.3778797193372</v>
      </c>
      <c r="G58" s="181">
        <v>1610.2879621960897</v>
      </c>
      <c r="H58" s="172">
        <v>277.52479352324735</v>
      </c>
      <c r="I58" s="172">
        <v>773.977124</v>
      </c>
      <c r="J58" s="182">
        <v>2118.1880000000001</v>
      </c>
      <c r="K58" s="157">
        <f t="shared" si="5"/>
        <v>3221.4000000000005</v>
      </c>
      <c r="L58" s="172">
        <f t="shared" ref="L58:L59" si="8">K58/1.33</f>
        <v>2422.105263157895</v>
      </c>
      <c r="M58" s="173">
        <f t="shared" si="6"/>
        <v>7.3895015664281321</v>
      </c>
    </row>
    <row r="59" spans="1:13" ht="12" customHeight="1" thickBot="1" x14ac:dyDescent="0.3">
      <c r="A59" s="171">
        <v>2020</v>
      </c>
      <c r="B59" s="155">
        <v>329.37155899999999</v>
      </c>
      <c r="C59" s="174">
        <v>6158.35</v>
      </c>
      <c r="D59" s="183">
        <v>121.0205341775808</v>
      </c>
      <c r="E59" s="174">
        <v>2118.1880000000001</v>
      </c>
      <c r="F59" s="184">
        <f t="shared" si="4"/>
        <v>8397.5585341775804</v>
      </c>
      <c r="G59" s="174">
        <v>1416.7512399771088</v>
      </c>
      <c r="H59" s="185">
        <v>782.73152720047165</v>
      </c>
      <c r="I59" s="185">
        <v>872.71376699999996</v>
      </c>
      <c r="J59" s="179">
        <v>1968.162</v>
      </c>
      <c r="K59" s="186">
        <f t="shared" si="5"/>
        <v>3357.2</v>
      </c>
      <c r="L59" s="184">
        <f t="shared" si="8"/>
        <v>2524.2105263157891</v>
      </c>
      <c r="M59" s="173">
        <f t="shared" si="6"/>
        <v>7.6637173348527918</v>
      </c>
    </row>
    <row r="60" spans="1:13" ht="15" customHeight="1" thickTop="1" x14ac:dyDescent="0.25">
      <c r="A60" s="23" t="s">
        <v>67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5"/>
    </row>
    <row r="61" spans="1:13" ht="15" customHeight="1" x14ac:dyDescent="0.25">
      <c r="A61" s="26" t="s">
        <v>56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13" ht="15" customHeight="1" x14ac:dyDescent="0.25">
      <c r="A62" s="26" t="s">
        <v>57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ht="15" customHeight="1" x14ac:dyDescent="0.25">
      <c r="A63" s="26" t="s">
        <v>128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 spans="1:13" ht="15" customHeight="1" x14ac:dyDescent="0.25">
      <c r="A64" s="26" t="s">
        <v>68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spans="1:13" ht="15" customHeight="1" x14ac:dyDescent="0.25">
      <c r="A65" s="26" t="s">
        <v>69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 spans="1:13" ht="15" customHeight="1" x14ac:dyDescent="0.25">
      <c r="A66" s="26" t="s">
        <v>70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 spans="1:13" ht="12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</row>
    <row r="68" spans="1:13" ht="12" customHeight="1" x14ac:dyDescent="0.25">
      <c r="A68" s="6" t="s">
        <v>46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2" customHeight="1" x14ac:dyDescent="0.25">
      <c r="A71" s="6"/>
      <c r="B71" s="6"/>
      <c r="C71" s="6"/>
      <c r="D71" s="6"/>
      <c r="E71" s="6"/>
      <c r="F71" s="6"/>
      <c r="G71" s="6"/>
      <c r="H71" s="6"/>
      <c r="I71" s="6" t="s">
        <v>34</v>
      </c>
      <c r="J71" s="6"/>
      <c r="K71" s="6"/>
      <c r="L71" s="6"/>
      <c r="M71" s="6"/>
    </row>
    <row r="72" spans="1:13" ht="12" customHeight="1" x14ac:dyDescent="0.25">
      <c r="C72" s="32"/>
      <c r="D72" s="33"/>
      <c r="E72" s="34"/>
      <c r="F72" s="35"/>
      <c r="J72" s="10"/>
      <c r="L72" s="10"/>
    </row>
    <row r="73" spans="1:13" ht="12" customHeight="1" x14ac:dyDescent="0.25">
      <c r="F73" s="37"/>
      <c r="J73" s="10"/>
      <c r="L73" s="10"/>
    </row>
    <row r="74" spans="1:13" ht="12" customHeight="1" x14ac:dyDescent="0.25">
      <c r="J74" s="10"/>
      <c r="L74" s="10"/>
    </row>
    <row r="75" spans="1:13" ht="12" customHeight="1" x14ac:dyDescent="0.25">
      <c r="C75" s="38"/>
      <c r="D75" s="35"/>
      <c r="E75" s="35"/>
      <c r="F75" s="35"/>
      <c r="G75" s="35"/>
      <c r="H75" s="35"/>
      <c r="I75" s="35"/>
      <c r="J75" s="35"/>
      <c r="K75" s="35"/>
      <c r="L75" s="10"/>
    </row>
    <row r="76" spans="1:13" ht="12" customHeight="1" x14ac:dyDescent="0.25">
      <c r="C76" s="32"/>
      <c r="D76" s="35"/>
      <c r="E76" s="35"/>
      <c r="F76" s="35"/>
      <c r="G76" s="35"/>
      <c r="H76" s="35"/>
      <c r="I76" s="35"/>
      <c r="J76" s="35"/>
      <c r="K76" s="35"/>
      <c r="L76" s="10"/>
    </row>
    <row r="77" spans="1:13" ht="12" customHeight="1" x14ac:dyDescent="0.25">
      <c r="C77" s="32"/>
      <c r="D77" s="35"/>
      <c r="E77" s="35"/>
      <c r="F77" s="39"/>
      <c r="G77" s="35"/>
      <c r="H77" s="35"/>
      <c r="I77" s="35"/>
      <c r="J77" s="35"/>
      <c r="K77" s="35"/>
      <c r="L77" s="10"/>
    </row>
    <row r="78" spans="1:13" ht="12" customHeight="1" x14ac:dyDescent="0.25">
      <c r="C78" s="35"/>
      <c r="F78" s="39"/>
      <c r="J78" s="10"/>
      <c r="L78" s="10"/>
    </row>
    <row r="79" spans="1:13" ht="12" customHeight="1" x14ac:dyDescent="0.25">
      <c r="J79" s="10"/>
      <c r="L79" s="10"/>
    </row>
    <row r="80" spans="1:13" ht="12" customHeight="1" x14ac:dyDescent="0.25">
      <c r="L80" s="10"/>
    </row>
    <row r="81" spans="12:12" ht="12" customHeight="1" x14ac:dyDescent="0.25">
      <c r="L81" s="10"/>
    </row>
    <row r="82" spans="12:12" ht="12" customHeight="1" x14ac:dyDescent="0.25">
      <c r="L82" s="10"/>
    </row>
    <row r="83" spans="12:12" ht="12" customHeight="1" x14ac:dyDescent="0.25">
      <c r="L83" s="10"/>
    </row>
    <row r="84" spans="12:12" ht="12" customHeight="1" x14ac:dyDescent="0.25">
      <c r="L84" s="10"/>
    </row>
    <row r="85" spans="12:12" ht="12" customHeight="1" x14ac:dyDescent="0.25">
      <c r="L85" s="10"/>
    </row>
    <row r="86" spans="12:12" ht="12" customHeight="1" x14ac:dyDescent="0.25">
      <c r="L86" s="10"/>
    </row>
    <row r="87" spans="12:12" ht="12" customHeight="1" x14ac:dyDescent="0.25">
      <c r="L87" s="10"/>
    </row>
    <row r="88" spans="12:12" ht="12" customHeight="1" x14ac:dyDescent="0.25">
      <c r="L88" s="10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 fitToPage="1"/>
  </sheetPr>
  <dimension ref="A1:O87"/>
  <sheetViews>
    <sheetView showZeros="0" showOutlineSymbols="0" zoomScaleNormal="100" workbookViewId="0">
      <pane ySplit="4" topLeftCell="A5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15" customWidth="1"/>
    <col min="2" max="2" width="22.6640625" style="11" customWidth="1"/>
    <col min="3" max="3" width="14.109375" style="41" customWidth="1"/>
    <col min="4" max="4" width="15.33203125" style="41" customWidth="1"/>
    <col min="5" max="5" width="13.88671875" style="41" customWidth="1"/>
    <col min="6" max="7" width="12.6640625" style="41" customWidth="1"/>
    <col min="8" max="8" width="16.88671875" style="41" customWidth="1"/>
    <col min="9" max="9" width="17" style="41" customWidth="1"/>
    <col min="10" max="10" width="20" style="40" customWidth="1"/>
    <col min="11" max="11" width="14.33203125" style="16" customWidth="1"/>
    <col min="12" max="14" width="12.6640625" style="16" customWidth="1"/>
    <col min="15" max="15" width="12.6640625" style="42" customWidth="1"/>
    <col min="16" max="16384" width="12.6640625" style="6"/>
  </cols>
  <sheetData>
    <row r="1" spans="1:15" s="4" customFormat="1" ht="18" customHeight="1" thickBot="1" x14ac:dyDescent="0.3">
      <c r="A1" s="91" t="s">
        <v>129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  <c r="O1" s="87" t="s">
        <v>8</v>
      </c>
    </row>
    <row r="2" spans="1:15" ht="33" customHeight="1" thickTop="1" x14ac:dyDescent="0.25">
      <c r="A2" s="66" t="s">
        <v>49</v>
      </c>
      <c r="B2" s="67" t="s">
        <v>50</v>
      </c>
      <c r="C2" s="95" t="s">
        <v>71</v>
      </c>
      <c r="D2" s="96"/>
      <c r="E2" s="96"/>
      <c r="F2" s="96"/>
      <c r="G2" s="97"/>
      <c r="H2" s="194" t="s">
        <v>33</v>
      </c>
      <c r="I2" s="193" t="s">
        <v>122</v>
      </c>
      <c r="J2" s="99" t="s">
        <v>40</v>
      </c>
      <c r="K2" s="101" t="s">
        <v>41</v>
      </c>
      <c r="L2" s="101"/>
      <c r="M2" s="101"/>
      <c r="N2" s="101"/>
      <c r="O2" s="101"/>
    </row>
    <row r="3" spans="1:15" ht="21" customHeight="1" x14ac:dyDescent="0.25">
      <c r="A3" s="69"/>
      <c r="B3" s="68"/>
      <c r="C3" s="88" t="s">
        <v>37</v>
      </c>
      <c r="D3" s="89" t="s">
        <v>52</v>
      </c>
      <c r="E3" s="88" t="s">
        <v>38</v>
      </c>
      <c r="F3" s="89" t="s">
        <v>53</v>
      </c>
      <c r="G3" s="88" t="s">
        <v>54</v>
      </c>
      <c r="H3" s="94"/>
      <c r="I3" s="98"/>
      <c r="J3" s="100"/>
      <c r="K3" s="64" t="s">
        <v>37</v>
      </c>
      <c r="L3" s="64" t="s">
        <v>39</v>
      </c>
      <c r="M3" s="64" t="s">
        <v>38</v>
      </c>
      <c r="N3" s="65" t="s">
        <v>19</v>
      </c>
      <c r="O3" s="90" t="s">
        <v>54</v>
      </c>
    </row>
    <row r="4" spans="1:15" ht="15" customHeight="1" x14ac:dyDescent="0.25">
      <c r="A4" s="7"/>
      <c r="B4" s="8" t="s">
        <v>23</v>
      </c>
      <c r="C4" s="93" t="s">
        <v>28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</row>
    <row r="5" spans="1:15" ht="12" customHeight="1" x14ac:dyDescent="0.25">
      <c r="A5" s="147">
        <v>1967</v>
      </c>
      <c r="B5" s="136">
        <v>197.73599999999999</v>
      </c>
      <c r="C5" s="196">
        <v>232.6</v>
      </c>
      <c r="D5" s="196">
        <v>536.1</v>
      </c>
      <c r="E5" s="196">
        <v>216.1</v>
      </c>
      <c r="F5" s="196">
        <v>17.2</v>
      </c>
      <c r="G5" s="196">
        <f t="shared" ref="G5:G36" si="0">SUM(C5,D5,E5,F5)</f>
        <v>1002.0000000000001</v>
      </c>
      <c r="H5" s="197">
        <f>Peanuts!L6</f>
        <v>1066.9172932330825</v>
      </c>
      <c r="I5" s="196">
        <v>69.813999999999993</v>
      </c>
      <c r="J5" s="196">
        <f t="shared" ref="J5:J36" si="1">H5-I5</f>
        <v>997.10329323308258</v>
      </c>
      <c r="K5" s="198">
        <f t="shared" ref="K5:K36" si="2">(C5/$G5)*$J5</f>
        <v>231.46329940720057</v>
      </c>
      <c r="L5" s="198">
        <f t="shared" ref="L5:L36" si="3">(D5/$G5)*$J5</f>
        <v>533.48011527171218</v>
      </c>
      <c r="M5" s="198">
        <f t="shared" ref="M5:M36" si="4">(E5/$G5)*$J5</f>
        <v>215.043933800069</v>
      </c>
      <c r="N5" s="198">
        <f t="shared" ref="N5:N36" si="5">(F5/$G5)*$J5</f>
        <v>17.115944754100816</v>
      </c>
      <c r="O5" s="198">
        <f>SUM(K5,L5,M5,N5)</f>
        <v>997.10329323308258</v>
      </c>
    </row>
    <row r="6" spans="1:15" ht="12" customHeight="1" x14ac:dyDescent="0.25">
      <c r="A6" s="147">
        <v>1968</v>
      </c>
      <c r="B6" s="136">
        <v>199.80799999999999</v>
      </c>
      <c r="C6" s="196">
        <v>240</v>
      </c>
      <c r="D6" s="196">
        <v>546.9</v>
      </c>
      <c r="E6" s="196">
        <v>226.4</v>
      </c>
      <c r="F6" s="196">
        <v>18.5</v>
      </c>
      <c r="G6" s="196">
        <f t="shared" si="0"/>
        <v>1031.8</v>
      </c>
      <c r="H6" s="196">
        <f>Peanuts!L7</f>
        <v>1104.5112781954886</v>
      </c>
      <c r="I6" s="196">
        <v>78.156000000000006</v>
      </c>
      <c r="J6" s="196">
        <f t="shared" si="1"/>
        <v>1026.3552781954886</v>
      </c>
      <c r="K6" s="198">
        <f t="shared" si="2"/>
        <v>238.73354018890996</v>
      </c>
      <c r="L6" s="198">
        <f t="shared" si="3"/>
        <v>544.01405470547854</v>
      </c>
      <c r="M6" s="198">
        <f t="shared" si="4"/>
        <v>225.20530624487174</v>
      </c>
      <c r="N6" s="198">
        <f t="shared" si="5"/>
        <v>18.402377056228474</v>
      </c>
      <c r="O6" s="198">
        <f t="shared" ref="O6:O36" si="6">SUM(K6,L6,M6,N6)</f>
        <v>1026.3552781954886</v>
      </c>
    </row>
    <row r="7" spans="1:15" ht="12" customHeight="1" x14ac:dyDescent="0.25">
      <c r="A7" s="147">
        <v>1969</v>
      </c>
      <c r="B7" s="136">
        <v>201.76</v>
      </c>
      <c r="C7" s="196">
        <v>240.9</v>
      </c>
      <c r="D7" s="196">
        <v>562.20000000000005</v>
      </c>
      <c r="E7" s="196">
        <v>236.4</v>
      </c>
      <c r="F7" s="196">
        <v>21.1</v>
      </c>
      <c r="G7" s="196">
        <f t="shared" si="0"/>
        <v>1060.5999999999999</v>
      </c>
      <c r="H7" s="196">
        <f>Peanuts!L8</f>
        <v>1126.3157894736842</v>
      </c>
      <c r="I7" s="196">
        <v>78.573999999999998</v>
      </c>
      <c r="J7" s="196">
        <f t="shared" si="1"/>
        <v>1047.7417894736841</v>
      </c>
      <c r="K7" s="198">
        <f t="shared" si="2"/>
        <v>237.97944284764336</v>
      </c>
      <c r="L7" s="198">
        <f t="shared" si="3"/>
        <v>555.3841542920095</v>
      </c>
      <c r="M7" s="198">
        <f t="shared" si="4"/>
        <v>233.53399870976705</v>
      </c>
      <c r="N7" s="198">
        <f t="shared" si="5"/>
        <v>20.844193624264321</v>
      </c>
      <c r="O7" s="198">
        <f t="shared" si="6"/>
        <v>1047.7417894736841</v>
      </c>
    </row>
    <row r="8" spans="1:15" ht="12" customHeight="1" x14ac:dyDescent="0.25">
      <c r="A8" s="147">
        <v>1970</v>
      </c>
      <c r="B8" s="136">
        <v>203.84899999999999</v>
      </c>
      <c r="C8" s="196">
        <v>238.8</v>
      </c>
      <c r="D8" s="196">
        <v>565.70000000000005</v>
      </c>
      <c r="E8" s="196">
        <v>243.2</v>
      </c>
      <c r="F8" s="196">
        <v>17.600000000000001</v>
      </c>
      <c r="G8" s="196">
        <f t="shared" si="0"/>
        <v>1065.3</v>
      </c>
      <c r="H8" s="196">
        <f>Peanuts!L9</f>
        <v>1141.3533834586465</v>
      </c>
      <c r="I8" s="196">
        <v>85.768000000000001</v>
      </c>
      <c r="J8" s="196">
        <f t="shared" si="1"/>
        <v>1055.5853834586464</v>
      </c>
      <c r="K8" s="198">
        <f t="shared" si="2"/>
        <v>236.62235010788024</v>
      </c>
      <c r="L8" s="198">
        <f t="shared" si="3"/>
        <v>560.54130425472306</v>
      </c>
      <c r="M8" s="198">
        <f t="shared" si="4"/>
        <v>240.98222590551282</v>
      </c>
      <c r="N8" s="198">
        <f t="shared" si="5"/>
        <v>17.439503190530537</v>
      </c>
      <c r="O8" s="198">
        <f t="shared" si="6"/>
        <v>1055.5853834586467</v>
      </c>
    </row>
    <row r="9" spans="1:15" ht="12" customHeight="1" x14ac:dyDescent="0.25">
      <c r="A9" s="148">
        <v>1971</v>
      </c>
      <c r="B9" s="149">
        <v>206.46599999999998</v>
      </c>
      <c r="C9" s="199">
        <v>241.7</v>
      </c>
      <c r="D9" s="199">
        <v>582.4</v>
      </c>
      <c r="E9" s="199">
        <v>246</v>
      </c>
      <c r="F9" s="199">
        <v>17</v>
      </c>
      <c r="G9" s="199">
        <f t="shared" si="0"/>
        <v>1087.0999999999999</v>
      </c>
      <c r="H9" s="199">
        <f>Peanuts!L10</f>
        <v>1139.0977443609022</v>
      </c>
      <c r="I9" s="199">
        <v>61.344999999999999</v>
      </c>
      <c r="J9" s="199">
        <f t="shared" si="1"/>
        <v>1077.7527443609022</v>
      </c>
      <c r="K9" s="200">
        <f t="shared" si="2"/>
        <v>239.62178117195296</v>
      </c>
      <c r="L9" s="200">
        <f t="shared" si="3"/>
        <v>577.39232666340672</v>
      </c>
      <c r="M9" s="200">
        <f t="shared" si="4"/>
        <v>243.88480830906261</v>
      </c>
      <c r="N9" s="200">
        <f t="shared" si="5"/>
        <v>16.853828216479933</v>
      </c>
      <c r="O9" s="200">
        <f t="shared" si="6"/>
        <v>1077.7527443609024</v>
      </c>
    </row>
    <row r="10" spans="1:15" ht="12" customHeight="1" x14ac:dyDescent="0.25">
      <c r="A10" s="148">
        <v>1972</v>
      </c>
      <c r="B10" s="149">
        <v>208.917</v>
      </c>
      <c r="C10" s="199">
        <v>254.4</v>
      </c>
      <c r="D10" s="199">
        <v>603.70000000000005</v>
      </c>
      <c r="E10" s="199">
        <v>259.89999999999998</v>
      </c>
      <c r="F10" s="199">
        <v>17.600000000000001</v>
      </c>
      <c r="G10" s="199">
        <f t="shared" si="0"/>
        <v>1135.5999999999999</v>
      </c>
      <c r="H10" s="199">
        <f>Peanuts!L11</f>
        <v>1212.0300751879699</v>
      </c>
      <c r="I10" s="199">
        <v>85.14</v>
      </c>
      <c r="J10" s="199">
        <f t="shared" si="1"/>
        <v>1126.8900751879698</v>
      </c>
      <c r="K10" s="200">
        <f t="shared" si="2"/>
        <v>252.44878049297247</v>
      </c>
      <c r="L10" s="200">
        <f t="shared" si="3"/>
        <v>599.06968861480937</v>
      </c>
      <c r="M10" s="200">
        <f t="shared" si="4"/>
        <v>257.9065961089762</v>
      </c>
      <c r="N10" s="200">
        <f t="shared" si="5"/>
        <v>17.465009971211934</v>
      </c>
      <c r="O10" s="200">
        <f t="shared" si="6"/>
        <v>1126.8900751879698</v>
      </c>
    </row>
    <row r="11" spans="1:15" ht="12" customHeight="1" x14ac:dyDescent="0.25">
      <c r="A11" s="148">
        <v>1973</v>
      </c>
      <c r="B11" s="149">
        <v>210.98500000000001</v>
      </c>
      <c r="C11" s="199">
        <v>284.3</v>
      </c>
      <c r="D11" s="199">
        <v>683.9</v>
      </c>
      <c r="E11" s="199">
        <v>251.5</v>
      </c>
      <c r="F11" s="199">
        <v>19.3</v>
      </c>
      <c r="G11" s="199">
        <f t="shared" si="0"/>
        <v>1239</v>
      </c>
      <c r="H11" s="199">
        <f>Peanuts!L12</f>
        <v>1287.218045112782</v>
      </c>
      <c r="I11" s="199">
        <v>64.703999999999994</v>
      </c>
      <c r="J11" s="199">
        <f t="shared" si="1"/>
        <v>1222.514045112782</v>
      </c>
      <c r="K11" s="200">
        <f t="shared" si="2"/>
        <v>280.5171452990831</v>
      </c>
      <c r="L11" s="200">
        <f t="shared" si="3"/>
        <v>674.80012546620799</v>
      </c>
      <c r="M11" s="200">
        <f t="shared" si="4"/>
        <v>248.1535773574372</v>
      </c>
      <c r="N11" s="200">
        <f t="shared" si="5"/>
        <v>19.043196990053829</v>
      </c>
      <c r="O11" s="200">
        <f t="shared" si="6"/>
        <v>1222.514045112782</v>
      </c>
    </row>
    <row r="12" spans="1:15" ht="12" customHeight="1" x14ac:dyDescent="0.25">
      <c r="A12" s="148">
        <v>1974</v>
      </c>
      <c r="B12" s="149">
        <v>212.93199999999999</v>
      </c>
      <c r="C12" s="199">
        <v>278.3</v>
      </c>
      <c r="D12" s="199">
        <v>671.4</v>
      </c>
      <c r="E12" s="199">
        <v>217</v>
      </c>
      <c r="F12" s="199">
        <v>14.4</v>
      </c>
      <c r="G12" s="199">
        <f t="shared" si="0"/>
        <v>1181.1000000000001</v>
      </c>
      <c r="H12" s="199">
        <f>Peanuts!L13</f>
        <v>1251.1278195488721</v>
      </c>
      <c r="I12" s="199">
        <v>84.114000000000004</v>
      </c>
      <c r="J12" s="199">
        <f t="shared" si="1"/>
        <v>1167.0138195488721</v>
      </c>
      <c r="K12" s="200">
        <f t="shared" si="2"/>
        <v>274.98090422525706</v>
      </c>
      <c r="L12" s="200">
        <f t="shared" si="3"/>
        <v>663.39266653552841</v>
      </c>
      <c r="M12" s="200">
        <f t="shared" si="4"/>
        <v>214.41198784362476</v>
      </c>
      <c r="N12" s="200">
        <f t="shared" si="5"/>
        <v>14.228260944461738</v>
      </c>
      <c r="O12" s="200">
        <f t="shared" si="6"/>
        <v>1167.0138195488719</v>
      </c>
    </row>
    <row r="13" spans="1:15" ht="12" customHeight="1" x14ac:dyDescent="0.25">
      <c r="A13" s="148">
        <v>1975</v>
      </c>
      <c r="B13" s="149">
        <v>214.93100000000001</v>
      </c>
      <c r="C13" s="199">
        <v>301.60000000000002</v>
      </c>
      <c r="D13" s="199">
        <v>669</v>
      </c>
      <c r="E13" s="199">
        <v>239.7</v>
      </c>
      <c r="F13" s="199">
        <v>16</v>
      </c>
      <c r="G13" s="199">
        <f t="shared" si="0"/>
        <v>1226.3</v>
      </c>
      <c r="H13" s="199">
        <f>Peanuts!L14</f>
        <v>1308.2706766917292</v>
      </c>
      <c r="I13" s="199">
        <v>90.149000000000001</v>
      </c>
      <c r="J13" s="199">
        <f t="shared" si="1"/>
        <v>1218.1216766917291</v>
      </c>
      <c r="K13" s="200">
        <f t="shared" si="2"/>
        <v>299.58859796968568</v>
      </c>
      <c r="L13" s="200">
        <f t="shared" si="3"/>
        <v>664.53836883859321</v>
      </c>
      <c r="M13" s="200">
        <f t="shared" si="4"/>
        <v>238.10141556145109</v>
      </c>
      <c r="N13" s="200">
        <f t="shared" si="5"/>
        <v>15.893294321999239</v>
      </c>
      <c r="O13" s="200">
        <f t="shared" si="6"/>
        <v>1218.1216766917294</v>
      </c>
    </row>
    <row r="14" spans="1:15" ht="12" customHeight="1" x14ac:dyDescent="0.25">
      <c r="A14" s="147">
        <v>1976</v>
      </c>
      <c r="B14" s="136">
        <v>217.095</v>
      </c>
      <c r="C14" s="196">
        <v>253.8</v>
      </c>
      <c r="D14" s="196">
        <v>642.20000000000005</v>
      </c>
      <c r="E14" s="196">
        <v>235</v>
      </c>
      <c r="F14" s="196">
        <v>17.8</v>
      </c>
      <c r="G14" s="196">
        <f t="shared" si="0"/>
        <v>1148.8</v>
      </c>
      <c r="H14" s="196">
        <f>Peanuts!L15</f>
        <v>1229.3233082706765</v>
      </c>
      <c r="I14" s="196">
        <v>104.767</v>
      </c>
      <c r="J14" s="196">
        <f t="shared" si="1"/>
        <v>1124.5563082706765</v>
      </c>
      <c r="K14" s="198">
        <f t="shared" si="2"/>
        <v>248.44393370394997</v>
      </c>
      <c r="L14" s="198">
        <f t="shared" si="3"/>
        <v>628.6473373706724</v>
      </c>
      <c r="M14" s="198">
        <f t="shared" si="4"/>
        <v>230.04067935550921</v>
      </c>
      <c r="N14" s="198">
        <f t="shared" si="5"/>
        <v>17.424357840544953</v>
      </c>
      <c r="O14" s="198">
        <f t="shared" si="6"/>
        <v>1124.5563082706765</v>
      </c>
    </row>
    <row r="15" spans="1:15" ht="12" customHeight="1" x14ac:dyDescent="0.25">
      <c r="A15" s="147">
        <v>1977</v>
      </c>
      <c r="B15" s="136">
        <v>219.179</v>
      </c>
      <c r="C15" s="196">
        <v>274.2</v>
      </c>
      <c r="D15" s="196">
        <v>652</v>
      </c>
      <c r="E15" s="196">
        <v>235.2</v>
      </c>
      <c r="F15" s="196">
        <v>18.7</v>
      </c>
      <c r="G15" s="196">
        <f t="shared" si="0"/>
        <v>1180.1000000000001</v>
      </c>
      <c r="H15" s="196">
        <f>Peanuts!L16</f>
        <v>1259.3984962406014</v>
      </c>
      <c r="I15" s="196">
        <v>95.281000000000006</v>
      </c>
      <c r="J15" s="196">
        <f t="shared" si="1"/>
        <v>1164.1174962406014</v>
      </c>
      <c r="K15" s="198">
        <f t="shared" si="2"/>
        <v>270.48641426080235</v>
      </c>
      <c r="L15" s="198">
        <f t="shared" si="3"/>
        <v>643.1697377755039</v>
      </c>
      <c r="M15" s="198">
        <f t="shared" si="4"/>
        <v>232.01460479263574</v>
      </c>
      <c r="N15" s="198">
        <f t="shared" si="5"/>
        <v>18.44673941165939</v>
      </c>
      <c r="O15" s="198">
        <f t="shared" si="6"/>
        <v>1164.1174962406014</v>
      </c>
    </row>
    <row r="16" spans="1:15" ht="12" customHeight="1" x14ac:dyDescent="0.25">
      <c r="A16" s="147">
        <v>1978</v>
      </c>
      <c r="B16" s="136">
        <v>221.47699999999998</v>
      </c>
      <c r="C16" s="196">
        <v>291.60000000000002</v>
      </c>
      <c r="D16" s="196">
        <v>693</v>
      </c>
      <c r="E16" s="196">
        <v>268.39999999999998</v>
      </c>
      <c r="F16" s="196">
        <v>19.100000000000001</v>
      </c>
      <c r="G16" s="196">
        <f t="shared" si="0"/>
        <v>1272.0999999999999</v>
      </c>
      <c r="H16" s="196">
        <f>Peanuts!L17</f>
        <v>1322.5563909774435</v>
      </c>
      <c r="I16" s="196">
        <v>87.790999999999997</v>
      </c>
      <c r="J16" s="196">
        <f t="shared" si="1"/>
        <v>1234.7653909774435</v>
      </c>
      <c r="K16" s="198">
        <f t="shared" si="2"/>
        <v>283.04188979563128</v>
      </c>
      <c r="L16" s="198">
        <f t="shared" si="3"/>
        <v>672.66128130443235</v>
      </c>
      <c r="M16" s="198">
        <f t="shared" si="4"/>
        <v>260.52278196552618</v>
      </c>
      <c r="N16" s="198">
        <f t="shared" si="5"/>
        <v>18.539437911853767</v>
      </c>
      <c r="O16" s="198">
        <f t="shared" si="6"/>
        <v>1234.7653909774435</v>
      </c>
    </row>
    <row r="17" spans="1:15" ht="12" customHeight="1" x14ac:dyDescent="0.25">
      <c r="A17" s="147">
        <v>1979</v>
      </c>
      <c r="B17" s="136">
        <v>223.86500000000001</v>
      </c>
      <c r="C17" s="196">
        <v>284.87400000000002</v>
      </c>
      <c r="D17" s="196">
        <v>730.36200000000008</v>
      </c>
      <c r="E17" s="196">
        <v>258.346</v>
      </c>
      <c r="F17" s="196">
        <v>19.313000000000002</v>
      </c>
      <c r="G17" s="196">
        <f t="shared" si="0"/>
        <v>1292.8950000000002</v>
      </c>
      <c r="H17" s="196">
        <f>Peanuts!L18</f>
        <v>1336.0902255639096</v>
      </c>
      <c r="I17" s="196">
        <v>103.047</v>
      </c>
      <c r="J17" s="196">
        <f t="shared" si="1"/>
        <v>1233.0432255639096</v>
      </c>
      <c r="K17" s="198">
        <f t="shared" si="2"/>
        <v>271.68637502604088</v>
      </c>
      <c r="L17" s="198">
        <f t="shared" si="3"/>
        <v>696.55147270993245</v>
      </c>
      <c r="M17" s="198">
        <f t="shared" si="4"/>
        <v>246.38643134325193</v>
      </c>
      <c r="N17" s="198">
        <f t="shared" si="5"/>
        <v>18.418946484684206</v>
      </c>
      <c r="O17" s="198">
        <f t="shared" si="6"/>
        <v>1233.0432255639096</v>
      </c>
    </row>
    <row r="18" spans="1:15" ht="12" customHeight="1" x14ac:dyDescent="0.25">
      <c r="A18" s="147">
        <v>1980</v>
      </c>
      <c r="B18" s="136">
        <v>226.45099999999999</v>
      </c>
      <c r="C18" s="196">
        <v>205.489</v>
      </c>
      <c r="D18" s="196">
        <v>612.63400000000001</v>
      </c>
      <c r="E18" s="196">
        <v>237.89</v>
      </c>
      <c r="F18" s="196">
        <v>19.687999999999999</v>
      </c>
      <c r="G18" s="196">
        <f t="shared" si="0"/>
        <v>1075.701</v>
      </c>
      <c r="H18" s="196">
        <f>Peanuts!L19</f>
        <v>1101.503759398496</v>
      </c>
      <c r="I18" s="196">
        <v>90.425749700000011</v>
      </c>
      <c r="J18" s="196">
        <f t="shared" si="1"/>
        <v>1011.078009698496</v>
      </c>
      <c r="K18" s="198">
        <f t="shared" si="2"/>
        <v>193.14420004716388</v>
      </c>
      <c r="L18" s="198">
        <f t="shared" si="3"/>
        <v>575.8298685170214</v>
      </c>
      <c r="M18" s="198">
        <f t="shared" si="4"/>
        <v>223.59870235983342</v>
      </c>
      <c r="N18" s="198">
        <f t="shared" si="5"/>
        <v>18.505238774477284</v>
      </c>
      <c r="O18" s="198">
        <f t="shared" si="6"/>
        <v>1011.078009698496</v>
      </c>
    </row>
    <row r="19" spans="1:15" ht="12" customHeight="1" x14ac:dyDescent="0.25">
      <c r="A19" s="148">
        <v>1981</v>
      </c>
      <c r="B19" s="149">
        <v>228.93700000000001</v>
      </c>
      <c r="C19" s="199">
        <v>277.95400000000001</v>
      </c>
      <c r="D19" s="199">
        <v>676.36900000000003</v>
      </c>
      <c r="E19" s="199">
        <v>255.86199999999999</v>
      </c>
      <c r="F19" s="199">
        <v>15.271000000000001</v>
      </c>
      <c r="G19" s="199">
        <f t="shared" si="0"/>
        <v>1225.4560000000001</v>
      </c>
      <c r="H19" s="199">
        <f>Peanuts!L20</f>
        <v>1275.187969924812</v>
      </c>
      <c r="I19" s="199">
        <v>150.9326465</v>
      </c>
      <c r="J19" s="199">
        <f t="shared" si="1"/>
        <v>1124.2553234248121</v>
      </c>
      <c r="K19" s="200">
        <f t="shared" si="2"/>
        <v>254.99998708009116</v>
      </c>
      <c r="L19" s="200">
        <f t="shared" si="3"/>
        <v>620.51305705754976</v>
      </c>
      <c r="M19" s="200">
        <f t="shared" si="4"/>
        <v>234.73238987129628</v>
      </c>
      <c r="N19" s="200">
        <f t="shared" si="5"/>
        <v>14.009889415874829</v>
      </c>
      <c r="O19" s="200">
        <f t="shared" si="6"/>
        <v>1124.2553234248119</v>
      </c>
    </row>
    <row r="20" spans="1:15" ht="12" customHeight="1" x14ac:dyDescent="0.25">
      <c r="A20" s="148">
        <v>1982</v>
      </c>
      <c r="B20" s="149">
        <v>231.15700000000001</v>
      </c>
      <c r="C20" s="199">
        <v>308.11799999999999</v>
      </c>
      <c r="D20" s="199">
        <v>699.53199999999993</v>
      </c>
      <c r="E20" s="199">
        <v>284.15600000000001</v>
      </c>
      <c r="F20" s="199">
        <v>16.959</v>
      </c>
      <c r="G20" s="199">
        <f t="shared" si="0"/>
        <v>1308.7649999999999</v>
      </c>
      <c r="H20" s="199">
        <f>Peanuts!L21</f>
        <v>1390.2255639097743</v>
      </c>
      <c r="I20" s="199">
        <v>155.21095750000001</v>
      </c>
      <c r="J20" s="199">
        <f t="shared" si="1"/>
        <v>1235.0146064097744</v>
      </c>
      <c r="K20" s="200">
        <f t="shared" si="2"/>
        <v>290.75520089379444</v>
      </c>
      <c r="L20" s="200">
        <f t="shared" si="3"/>
        <v>660.11257762168327</v>
      </c>
      <c r="M20" s="200">
        <f t="shared" si="4"/>
        <v>268.14348679784064</v>
      </c>
      <c r="N20" s="200">
        <f t="shared" si="5"/>
        <v>16.003341096456097</v>
      </c>
      <c r="O20" s="200">
        <f t="shared" si="6"/>
        <v>1235.0146064097744</v>
      </c>
    </row>
    <row r="21" spans="1:15" ht="12" customHeight="1" x14ac:dyDescent="0.25">
      <c r="A21" s="148">
        <v>1983</v>
      </c>
      <c r="B21" s="149">
        <v>233.322</v>
      </c>
      <c r="C21" s="199">
        <v>301.971</v>
      </c>
      <c r="D21" s="199">
        <v>695.70899999999995</v>
      </c>
      <c r="E21" s="199">
        <v>298.065</v>
      </c>
      <c r="F21" s="199">
        <v>15.468999999999999</v>
      </c>
      <c r="G21" s="199">
        <f t="shared" si="0"/>
        <v>1311.2139999999999</v>
      </c>
      <c r="H21" s="199">
        <f>Peanuts!L22</f>
        <v>1395.4887218045112</v>
      </c>
      <c r="I21" s="199">
        <v>130.06666960000001</v>
      </c>
      <c r="J21" s="199">
        <f t="shared" si="1"/>
        <v>1265.4220522045111</v>
      </c>
      <c r="K21" s="200">
        <f t="shared" si="2"/>
        <v>291.4251697482245</v>
      </c>
      <c r="L21" s="200">
        <f t="shared" si="3"/>
        <v>671.41253107208138</v>
      </c>
      <c r="M21" s="200">
        <f t="shared" si="4"/>
        <v>287.65558024116399</v>
      </c>
      <c r="N21" s="200">
        <f t="shared" si="5"/>
        <v>14.928771143041169</v>
      </c>
      <c r="O21" s="200">
        <f t="shared" si="6"/>
        <v>1265.4220522045109</v>
      </c>
    </row>
    <row r="22" spans="1:15" ht="12" customHeight="1" x14ac:dyDescent="0.25">
      <c r="A22" s="148">
        <v>1984</v>
      </c>
      <c r="B22" s="149">
        <v>235.38499999999999</v>
      </c>
      <c r="C22" s="199">
        <v>309.05</v>
      </c>
      <c r="D22" s="199">
        <v>723.37699999999995</v>
      </c>
      <c r="E22" s="199">
        <v>290.31799999999998</v>
      </c>
      <c r="F22" s="199">
        <v>19.201000000000001</v>
      </c>
      <c r="G22" s="199">
        <f t="shared" si="0"/>
        <v>1341.9459999999999</v>
      </c>
      <c r="H22" s="199">
        <f>Peanuts!L23</f>
        <v>1436.8421052631579</v>
      </c>
      <c r="I22" s="199">
        <v>159.3629493</v>
      </c>
      <c r="J22" s="199">
        <f t="shared" si="1"/>
        <v>1277.4791559631578</v>
      </c>
      <c r="K22" s="200">
        <f t="shared" si="2"/>
        <v>294.20329368723776</v>
      </c>
      <c r="L22" s="200">
        <f t="shared" si="3"/>
        <v>688.62609926417394</v>
      </c>
      <c r="M22" s="200">
        <f t="shared" si="4"/>
        <v>276.37117559194786</v>
      </c>
      <c r="N22" s="200">
        <f t="shared" si="5"/>
        <v>18.27858741979826</v>
      </c>
      <c r="O22" s="200">
        <f t="shared" si="6"/>
        <v>1277.4791559631578</v>
      </c>
    </row>
    <row r="23" spans="1:15" ht="12" customHeight="1" x14ac:dyDescent="0.25">
      <c r="A23" s="148">
        <v>1985</v>
      </c>
      <c r="B23" s="149">
        <v>237.46799999999999</v>
      </c>
      <c r="C23" s="199">
        <v>355.89800000000002</v>
      </c>
      <c r="D23" s="199">
        <v>726.5</v>
      </c>
      <c r="E23" s="199">
        <v>313.488</v>
      </c>
      <c r="F23" s="199">
        <v>23.472999999999999</v>
      </c>
      <c r="G23" s="199">
        <f t="shared" si="0"/>
        <v>1419.3590000000002</v>
      </c>
      <c r="H23" s="199">
        <f>Peanuts!L24</f>
        <v>1521.0526315789473</v>
      </c>
      <c r="I23" s="199">
        <v>176.48596800000001</v>
      </c>
      <c r="J23" s="199">
        <f t="shared" si="1"/>
        <v>1344.5666635789473</v>
      </c>
      <c r="K23" s="200">
        <f t="shared" si="2"/>
        <v>337.1441519970777</v>
      </c>
      <c r="L23" s="200">
        <f t="shared" si="3"/>
        <v>688.21748485767534</v>
      </c>
      <c r="M23" s="200">
        <f t="shared" si="4"/>
        <v>296.96892345913682</v>
      </c>
      <c r="N23" s="200">
        <f t="shared" si="5"/>
        <v>22.236103265057412</v>
      </c>
      <c r="O23" s="200">
        <f t="shared" si="6"/>
        <v>1344.5666635789471</v>
      </c>
    </row>
    <row r="24" spans="1:15" ht="12" customHeight="1" x14ac:dyDescent="0.25">
      <c r="A24" s="147">
        <v>1986</v>
      </c>
      <c r="B24" s="136">
        <v>239.63800000000001</v>
      </c>
      <c r="C24" s="196">
        <v>375.89800000000002</v>
      </c>
      <c r="D24" s="196">
        <v>709.24400000000003</v>
      </c>
      <c r="E24" s="196">
        <v>323.45</v>
      </c>
      <c r="F24" s="196">
        <v>39.923000000000002</v>
      </c>
      <c r="G24" s="196">
        <f t="shared" si="0"/>
        <v>1448.5150000000001</v>
      </c>
      <c r="H24" s="196">
        <f>Peanuts!L25</f>
        <v>1558.6466165413533</v>
      </c>
      <c r="I24" s="196">
        <v>161.6930874</v>
      </c>
      <c r="J24" s="196">
        <f t="shared" si="1"/>
        <v>1396.9535291413533</v>
      </c>
      <c r="K24" s="198">
        <f t="shared" si="2"/>
        <v>362.51750081785582</v>
      </c>
      <c r="L24" s="198">
        <f t="shared" si="3"/>
        <v>683.99768647361611</v>
      </c>
      <c r="M24" s="198">
        <f t="shared" si="4"/>
        <v>311.93644456617341</v>
      </c>
      <c r="N24" s="198">
        <f t="shared" si="5"/>
        <v>38.501897283707969</v>
      </c>
      <c r="O24" s="198">
        <f t="shared" si="6"/>
        <v>1396.9535291413531</v>
      </c>
    </row>
    <row r="25" spans="1:15" ht="12" customHeight="1" x14ac:dyDescent="0.25">
      <c r="A25" s="147">
        <v>1987</v>
      </c>
      <c r="B25" s="136">
        <v>241.78399999999999</v>
      </c>
      <c r="C25" s="196">
        <v>401.7</v>
      </c>
      <c r="D25" s="196">
        <v>757.47800000000007</v>
      </c>
      <c r="E25" s="196">
        <v>296.91199999999998</v>
      </c>
      <c r="F25" s="196">
        <v>37.325000000000003</v>
      </c>
      <c r="G25" s="196">
        <f t="shared" si="0"/>
        <v>1493.4150000000002</v>
      </c>
      <c r="H25" s="196">
        <f>Peanuts!L26</f>
        <v>1557.2481203007515</v>
      </c>
      <c r="I25" s="196">
        <v>141.2346403</v>
      </c>
      <c r="J25" s="196">
        <f t="shared" si="1"/>
        <v>1416.0134800007515</v>
      </c>
      <c r="K25" s="198">
        <f t="shared" si="2"/>
        <v>380.88047523046293</v>
      </c>
      <c r="L25" s="198">
        <f t="shared" si="3"/>
        <v>718.21902070356145</v>
      </c>
      <c r="M25" s="198">
        <f t="shared" si="4"/>
        <v>281.52348434559923</v>
      </c>
      <c r="N25" s="198">
        <f t="shared" si="5"/>
        <v>35.390499721127782</v>
      </c>
      <c r="O25" s="198">
        <f t="shared" si="6"/>
        <v>1416.0134800007513</v>
      </c>
    </row>
    <row r="26" spans="1:15" ht="12" customHeight="1" x14ac:dyDescent="0.25">
      <c r="A26" s="147">
        <v>1988</v>
      </c>
      <c r="B26" s="136">
        <v>243.98099999999999</v>
      </c>
      <c r="C26" s="196">
        <v>381.48099999999999</v>
      </c>
      <c r="D26" s="196">
        <v>860.30100000000004</v>
      </c>
      <c r="E26" s="196">
        <v>326.90699999999998</v>
      </c>
      <c r="F26" s="196">
        <v>35.978000000000002</v>
      </c>
      <c r="G26" s="196">
        <f t="shared" si="0"/>
        <v>1604.6670000000001</v>
      </c>
      <c r="H26" s="196">
        <f>Peanuts!L27</f>
        <v>1695.256390977444</v>
      </c>
      <c r="I26" s="196">
        <v>178.4905334</v>
      </c>
      <c r="J26" s="196">
        <f t="shared" si="1"/>
        <v>1516.765857577444</v>
      </c>
      <c r="K26" s="198">
        <f t="shared" si="2"/>
        <v>360.584068915545</v>
      </c>
      <c r="L26" s="198">
        <f t="shared" si="3"/>
        <v>813.17506002163236</v>
      </c>
      <c r="M26" s="198">
        <f t="shared" si="4"/>
        <v>308.99954707304965</v>
      </c>
      <c r="N26" s="198">
        <f t="shared" si="5"/>
        <v>34.007181567216925</v>
      </c>
      <c r="O26" s="198">
        <f t="shared" si="6"/>
        <v>1516.765857577444</v>
      </c>
    </row>
    <row r="27" spans="1:15" ht="12" customHeight="1" x14ac:dyDescent="0.25">
      <c r="A27" s="147">
        <v>1989</v>
      </c>
      <c r="B27" s="136">
        <v>246.22399999999999</v>
      </c>
      <c r="C27" s="196">
        <v>392.81099999999998</v>
      </c>
      <c r="D27" s="196">
        <v>897.31799999999998</v>
      </c>
      <c r="E27" s="196">
        <v>330.15800000000002</v>
      </c>
      <c r="F27" s="196">
        <v>36.682000000000002</v>
      </c>
      <c r="G27" s="196">
        <f t="shared" si="0"/>
        <v>1656.9689999999998</v>
      </c>
      <c r="H27" s="196">
        <f>Peanuts!L28</f>
        <v>1738.6751879699248</v>
      </c>
      <c r="I27" s="196">
        <v>182.00190640000002</v>
      </c>
      <c r="J27" s="196">
        <f t="shared" si="1"/>
        <v>1556.6732815699247</v>
      </c>
      <c r="K27" s="198">
        <f t="shared" si="2"/>
        <v>369.03429599875659</v>
      </c>
      <c r="L27" s="198">
        <f t="shared" si="3"/>
        <v>843.0036745839916</v>
      </c>
      <c r="M27" s="198">
        <f t="shared" si="4"/>
        <v>310.1736588292016</v>
      </c>
      <c r="N27" s="198">
        <f t="shared" si="5"/>
        <v>34.461652157975188</v>
      </c>
      <c r="O27" s="198">
        <f t="shared" si="6"/>
        <v>1556.6732815699247</v>
      </c>
    </row>
    <row r="28" spans="1:15" ht="12" customHeight="1" x14ac:dyDescent="0.25">
      <c r="A28" s="147">
        <v>1990</v>
      </c>
      <c r="B28" s="136">
        <v>248.65899999999999</v>
      </c>
      <c r="C28" s="196">
        <v>355.25799999999998</v>
      </c>
      <c r="D28" s="196">
        <v>742.38400000000001</v>
      </c>
      <c r="E28" s="196">
        <v>305.32400000000001</v>
      </c>
      <c r="F28" s="196">
        <v>37.887999999999998</v>
      </c>
      <c r="G28" s="196">
        <f t="shared" si="0"/>
        <v>1440.854</v>
      </c>
      <c r="H28" s="196">
        <f>Peanuts!L29</f>
        <v>1518.772932330827</v>
      </c>
      <c r="I28" s="196">
        <v>172.66706790000001</v>
      </c>
      <c r="J28" s="196">
        <f t="shared" si="1"/>
        <v>1346.1058644308268</v>
      </c>
      <c r="K28" s="198">
        <f t="shared" si="2"/>
        <v>331.89683145271255</v>
      </c>
      <c r="L28" s="198">
        <f t="shared" si="3"/>
        <v>693.56607682639242</v>
      </c>
      <c r="M28" s="198">
        <f t="shared" si="4"/>
        <v>285.2464073053049</v>
      </c>
      <c r="N28" s="198">
        <f t="shared" si="5"/>
        <v>35.396548846416891</v>
      </c>
      <c r="O28" s="198">
        <f t="shared" si="6"/>
        <v>1346.1058644308268</v>
      </c>
    </row>
    <row r="29" spans="1:15" ht="12" customHeight="1" x14ac:dyDescent="0.25">
      <c r="A29" s="148">
        <v>1991</v>
      </c>
      <c r="B29" s="149">
        <v>251.88900000000001</v>
      </c>
      <c r="C29" s="199">
        <v>346.255</v>
      </c>
      <c r="D29" s="199">
        <v>886.36699999999996</v>
      </c>
      <c r="E29" s="199">
        <v>327.61700000000002</v>
      </c>
      <c r="F29" s="199">
        <v>34.173000000000002</v>
      </c>
      <c r="G29" s="199">
        <f t="shared" si="0"/>
        <v>1594.4119999999998</v>
      </c>
      <c r="H29" s="199">
        <f>Peanuts!L30</f>
        <v>1659.5526315789473</v>
      </c>
      <c r="I29" s="199">
        <v>190.6562754</v>
      </c>
      <c r="J29" s="199">
        <f t="shared" si="1"/>
        <v>1468.8963561789474</v>
      </c>
      <c r="K29" s="200">
        <f t="shared" si="2"/>
        <v>318.99703954106059</v>
      </c>
      <c r="L29" s="200">
        <f t="shared" si="3"/>
        <v>816.59022670254944</v>
      </c>
      <c r="M29" s="200">
        <f t="shared" si="4"/>
        <v>301.82626417906931</v>
      </c>
      <c r="N29" s="200">
        <f t="shared" si="5"/>
        <v>31.482825756268255</v>
      </c>
      <c r="O29" s="200">
        <f t="shared" si="6"/>
        <v>1468.8963561789476</v>
      </c>
    </row>
    <row r="30" spans="1:15" ht="12" customHeight="1" x14ac:dyDescent="0.25">
      <c r="A30" s="148">
        <v>1992</v>
      </c>
      <c r="B30" s="149">
        <v>255.214</v>
      </c>
      <c r="C30" s="199">
        <v>352.77499999999998</v>
      </c>
      <c r="D30" s="199">
        <v>797.91</v>
      </c>
      <c r="E30" s="199">
        <v>328.32400000000001</v>
      </c>
      <c r="F30" s="199">
        <v>24.981000000000002</v>
      </c>
      <c r="G30" s="199">
        <f t="shared" si="0"/>
        <v>1503.99</v>
      </c>
      <c r="H30" s="199">
        <f>Peanuts!L31</f>
        <v>1595.4067669172932</v>
      </c>
      <c r="I30" s="199">
        <v>204.0393435</v>
      </c>
      <c r="J30" s="199">
        <f t="shared" si="1"/>
        <v>1391.3674234172931</v>
      </c>
      <c r="K30" s="200">
        <f t="shared" si="2"/>
        <v>326.35831541169523</v>
      </c>
      <c r="L30" s="200">
        <f t="shared" si="3"/>
        <v>738.16048033490404</v>
      </c>
      <c r="M30" s="200">
        <f t="shared" si="4"/>
        <v>303.73826815740756</v>
      </c>
      <c r="N30" s="200">
        <f t="shared" si="5"/>
        <v>23.110359513286259</v>
      </c>
      <c r="O30" s="200">
        <f t="shared" si="6"/>
        <v>1391.3674234172931</v>
      </c>
    </row>
    <row r="31" spans="1:15" ht="12" customHeight="1" x14ac:dyDescent="0.25">
      <c r="A31" s="148">
        <v>1993</v>
      </c>
      <c r="B31" s="149">
        <v>258.67899999999997</v>
      </c>
      <c r="C31" s="199">
        <v>348.86700000000002</v>
      </c>
      <c r="D31" s="199">
        <v>727.00599999999997</v>
      </c>
      <c r="E31" s="199">
        <v>362.41800000000001</v>
      </c>
      <c r="F31" s="199">
        <v>36.301000000000002</v>
      </c>
      <c r="G31" s="199">
        <f t="shared" si="0"/>
        <v>1474.5920000000001</v>
      </c>
      <c r="H31" s="199">
        <f>Peanuts!L32</f>
        <v>1569.9796992481197</v>
      </c>
      <c r="I31" s="199">
        <v>168.79027150000002</v>
      </c>
      <c r="J31" s="199">
        <f t="shared" si="1"/>
        <v>1401.1894277481197</v>
      </c>
      <c r="K31" s="200">
        <f t="shared" si="2"/>
        <v>331.50102000431531</v>
      </c>
      <c r="L31" s="200">
        <f t="shared" si="3"/>
        <v>690.81693180856087</v>
      </c>
      <c r="M31" s="200">
        <f t="shared" si="4"/>
        <v>344.37747527832647</v>
      </c>
      <c r="N31" s="200">
        <f t="shared" si="5"/>
        <v>34.49400065691696</v>
      </c>
      <c r="O31" s="200">
        <f t="shared" si="6"/>
        <v>1401.1894277481197</v>
      </c>
    </row>
    <row r="32" spans="1:15" ht="12" customHeight="1" x14ac:dyDescent="0.25">
      <c r="A32" s="148">
        <v>1994</v>
      </c>
      <c r="B32" s="149">
        <v>261.91899999999998</v>
      </c>
      <c r="C32" s="199">
        <v>301.548</v>
      </c>
      <c r="D32" s="201">
        <v>709.82299999999998</v>
      </c>
      <c r="E32" s="199">
        <v>349.63</v>
      </c>
      <c r="F32" s="199">
        <v>36.853999999999999</v>
      </c>
      <c r="G32" s="199">
        <f t="shared" si="0"/>
        <v>1397.855</v>
      </c>
      <c r="H32" s="199">
        <f>Peanuts!L33</f>
        <v>1510.6999999999998</v>
      </c>
      <c r="I32" s="199">
        <v>194.83383180000001</v>
      </c>
      <c r="J32" s="199">
        <f t="shared" si="1"/>
        <v>1315.8661681999997</v>
      </c>
      <c r="K32" s="200">
        <f t="shared" si="2"/>
        <v>283.86120970227495</v>
      </c>
      <c r="L32" s="200">
        <f t="shared" si="3"/>
        <v>668.18952688957609</v>
      </c>
      <c r="M32" s="200">
        <f t="shared" si="4"/>
        <v>329.1230409361242</v>
      </c>
      <c r="N32" s="200">
        <f t="shared" si="5"/>
        <v>34.692390672024487</v>
      </c>
      <c r="O32" s="200">
        <f t="shared" si="6"/>
        <v>1315.8661681999997</v>
      </c>
    </row>
    <row r="33" spans="1:15" ht="12" customHeight="1" x14ac:dyDescent="0.25">
      <c r="A33" s="148">
        <v>1995</v>
      </c>
      <c r="B33" s="149">
        <v>265.04399999999998</v>
      </c>
      <c r="C33" s="199">
        <v>277.089</v>
      </c>
      <c r="D33" s="199">
        <v>728.07600000000002</v>
      </c>
      <c r="E33" s="199">
        <v>350.66300000000001</v>
      </c>
      <c r="F33" s="199">
        <v>32.015000000000001</v>
      </c>
      <c r="G33" s="199">
        <f t="shared" si="0"/>
        <v>1387.8430000000001</v>
      </c>
      <c r="H33" s="199">
        <f>Peanuts!L34</f>
        <v>1498.386466165414</v>
      </c>
      <c r="I33" s="199">
        <v>171.87907669999998</v>
      </c>
      <c r="J33" s="199">
        <f t="shared" si="1"/>
        <v>1326.507389465414</v>
      </c>
      <c r="K33" s="200">
        <f t="shared" si="2"/>
        <v>264.84307377677595</v>
      </c>
      <c r="L33" s="200">
        <f t="shared" si="3"/>
        <v>695.89873933321053</v>
      </c>
      <c r="M33" s="200">
        <f t="shared" si="4"/>
        <v>335.16547672331126</v>
      </c>
      <c r="N33" s="200">
        <f t="shared" si="5"/>
        <v>30.600099632116336</v>
      </c>
      <c r="O33" s="200">
        <f t="shared" si="6"/>
        <v>1326.507389465414</v>
      </c>
    </row>
    <row r="34" spans="1:15" ht="12" customHeight="1" x14ac:dyDescent="0.25">
      <c r="A34" s="147">
        <v>1996</v>
      </c>
      <c r="B34" s="136">
        <v>268.15100000000001</v>
      </c>
      <c r="C34" s="196">
        <v>290.10199999999998</v>
      </c>
      <c r="D34" s="196">
        <v>727.53099999999995</v>
      </c>
      <c r="E34" s="196">
        <v>360.846</v>
      </c>
      <c r="F34" s="196">
        <v>33.825000000000003</v>
      </c>
      <c r="G34" s="196">
        <f t="shared" si="0"/>
        <v>1412.3039999999999</v>
      </c>
      <c r="H34" s="196">
        <f>Peanuts!L35</f>
        <v>1525.9165413533826</v>
      </c>
      <c r="I34" s="196">
        <v>181.61918929999999</v>
      </c>
      <c r="J34" s="196">
        <f t="shared" si="1"/>
        <v>1344.2973520533826</v>
      </c>
      <c r="K34" s="198">
        <f t="shared" si="2"/>
        <v>276.13272385080722</v>
      </c>
      <c r="L34" s="198">
        <f t="shared" si="3"/>
        <v>692.49821344182942</v>
      </c>
      <c r="M34" s="198">
        <f t="shared" si="4"/>
        <v>343.47018934949909</v>
      </c>
      <c r="N34" s="198">
        <f t="shared" si="5"/>
        <v>32.196225411246921</v>
      </c>
      <c r="O34" s="198">
        <f t="shared" si="6"/>
        <v>1344.2973520533826</v>
      </c>
    </row>
    <row r="35" spans="1:15" ht="12" customHeight="1" x14ac:dyDescent="0.25">
      <c r="A35" s="147">
        <v>1997</v>
      </c>
      <c r="B35" s="136">
        <v>271.36</v>
      </c>
      <c r="C35" s="196">
        <v>306.90800000000002</v>
      </c>
      <c r="D35" s="196">
        <v>760.23</v>
      </c>
      <c r="E35" s="196">
        <v>351.017</v>
      </c>
      <c r="F35" s="196">
        <v>35.470999999999997</v>
      </c>
      <c r="G35" s="196">
        <f t="shared" si="0"/>
        <v>1453.626</v>
      </c>
      <c r="H35" s="196">
        <f>Peanuts!L36</f>
        <v>1577.822556390978</v>
      </c>
      <c r="I35" s="196">
        <v>190.31716850000001</v>
      </c>
      <c r="J35" s="196">
        <f t="shared" si="1"/>
        <v>1387.505387890978</v>
      </c>
      <c r="K35" s="198">
        <f t="shared" si="2"/>
        <v>292.94777582875122</v>
      </c>
      <c r="L35" s="198">
        <f t="shared" si="3"/>
        <v>725.64966575746325</v>
      </c>
      <c r="M35" s="198">
        <f t="shared" si="4"/>
        <v>335.05040412136782</v>
      </c>
      <c r="N35" s="198">
        <f t="shared" si="5"/>
        <v>33.857542183395786</v>
      </c>
      <c r="O35" s="198">
        <f t="shared" si="6"/>
        <v>1387.505387890978</v>
      </c>
    </row>
    <row r="36" spans="1:15" ht="12" customHeight="1" x14ac:dyDescent="0.25">
      <c r="A36" s="147">
        <v>1998</v>
      </c>
      <c r="B36" s="136">
        <v>274.62599999999998</v>
      </c>
      <c r="C36" s="196">
        <v>349.80599999999998</v>
      </c>
      <c r="D36" s="196">
        <v>744.70600000000002</v>
      </c>
      <c r="E36" s="196">
        <v>380.17700000000002</v>
      </c>
      <c r="F36" s="196">
        <v>22.131</v>
      </c>
      <c r="G36" s="196">
        <f t="shared" si="0"/>
        <v>1496.82</v>
      </c>
      <c r="H36" s="196">
        <f>Peanuts!L37</f>
        <v>1618.6466165413531</v>
      </c>
      <c r="I36" s="196">
        <v>176.70552280000001</v>
      </c>
      <c r="J36" s="196">
        <f t="shared" si="1"/>
        <v>1441.9410937413531</v>
      </c>
      <c r="K36" s="198">
        <f t="shared" si="2"/>
        <v>336.98083018485039</v>
      </c>
      <c r="L36" s="198">
        <f t="shared" si="3"/>
        <v>717.40234908388993</v>
      </c>
      <c r="M36" s="198">
        <f t="shared" si="4"/>
        <v>366.23831803109692</v>
      </c>
      <c r="N36" s="198">
        <f t="shared" si="5"/>
        <v>21.319596441515941</v>
      </c>
      <c r="O36" s="198">
        <f t="shared" si="6"/>
        <v>1441.9410937413531</v>
      </c>
    </row>
    <row r="37" spans="1:15" ht="12" customHeight="1" x14ac:dyDescent="0.25">
      <c r="A37" s="147">
        <v>1999</v>
      </c>
      <c r="B37" s="136">
        <v>277.79000000000002</v>
      </c>
      <c r="C37" s="196">
        <v>394.12099999999998</v>
      </c>
      <c r="D37" s="196">
        <v>772.10400000000004</v>
      </c>
      <c r="E37" s="196">
        <v>354.95299999999997</v>
      </c>
      <c r="F37" s="196">
        <v>20.227</v>
      </c>
      <c r="G37" s="196">
        <f t="shared" ref="G37:G58" si="7">SUM(C37,D37,E37,F37)</f>
        <v>1541.405</v>
      </c>
      <c r="H37" s="196">
        <f>Peanuts!L38</f>
        <v>1679.2439106766917</v>
      </c>
      <c r="I37" s="196">
        <v>187.18024170000001</v>
      </c>
      <c r="J37" s="196">
        <f t="shared" ref="J37:J58" si="8">H37-I37</f>
        <v>1492.0636689766916</v>
      </c>
      <c r="K37" s="198">
        <f t="shared" ref="K37:K58" si="9">(C37/$G37)*$J37</f>
        <v>381.50494210201907</v>
      </c>
      <c r="L37" s="198">
        <f t="shared" ref="L37:L58" si="10">(D37/$G37)*$J37</f>
        <v>747.38847160323178</v>
      </c>
      <c r="M37" s="198">
        <f t="shared" ref="M37:M58" si="11">(E37/$G37)*$J37</f>
        <v>343.5907340992689</v>
      </c>
      <c r="N37" s="198">
        <f t="shared" ref="N37:N58" si="12">(F37/$G37)*$J37</f>
        <v>19.579521172171845</v>
      </c>
      <c r="O37" s="198">
        <f t="shared" ref="O37:O42" si="13">SUM(K37,L37,M37,N37)</f>
        <v>1492.0636689766916</v>
      </c>
    </row>
    <row r="38" spans="1:15" ht="12" customHeight="1" x14ac:dyDescent="0.25">
      <c r="A38" s="147">
        <v>2000</v>
      </c>
      <c r="B38" s="136">
        <v>280.976</v>
      </c>
      <c r="C38" s="196">
        <v>361.51600000000002</v>
      </c>
      <c r="D38" s="196">
        <v>753.23900000000003</v>
      </c>
      <c r="E38" s="196">
        <v>355.61</v>
      </c>
      <c r="F38" s="196">
        <v>19.998000000000001</v>
      </c>
      <c r="G38" s="196">
        <f t="shared" si="7"/>
        <v>1490.3630000000003</v>
      </c>
      <c r="H38" s="196">
        <f>Peanuts!L39</f>
        <v>1641.8045112781956</v>
      </c>
      <c r="I38" s="196">
        <v>187.76897940000001</v>
      </c>
      <c r="J38" s="196">
        <f t="shared" si="8"/>
        <v>1454.0355318781956</v>
      </c>
      <c r="K38" s="198">
        <f t="shared" si="9"/>
        <v>352.70407903475711</v>
      </c>
      <c r="L38" s="198">
        <f t="shared" si="10"/>
        <v>734.87886507944711</v>
      </c>
      <c r="M38" s="198">
        <f t="shared" si="11"/>
        <v>346.94203726958136</v>
      </c>
      <c r="N38" s="198">
        <f t="shared" si="12"/>
        <v>19.510550494409852</v>
      </c>
      <c r="O38" s="198">
        <f t="shared" si="13"/>
        <v>1454.0355318781953</v>
      </c>
    </row>
    <row r="39" spans="1:15" ht="12" customHeight="1" x14ac:dyDescent="0.25">
      <c r="A39" s="148">
        <v>2001</v>
      </c>
      <c r="B39" s="149">
        <v>283.92040200000002</v>
      </c>
      <c r="C39" s="199">
        <v>360.916</v>
      </c>
      <c r="D39" s="199">
        <v>818.92700000000002</v>
      </c>
      <c r="E39" s="199">
        <v>349.72899999999998</v>
      </c>
      <c r="F39" s="199">
        <v>17.283999999999999</v>
      </c>
      <c r="G39" s="199">
        <f t="shared" si="7"/>
        <v>1546.8560000000002</v>
      </c>
      <c r="H39" s="199">
        <f>Peanuts!L40</f>
        <v>1673.0075187969917</v>
      </c>
      <c r="I39" s="199">
        <v>164.67061140000001</v>
      </c>
      <c r="J39" s="199">
        <f t="shared" si="8"/>
        <v>1508.3369073969916</v>
      </c>
      <c r="K39" s="200">
        <f t="shared" si="9"/>
        <v>351.92863671220368</v>
      </c>
      <c r="L39" s="200">
        <f t="shared" si="10"/>
        <v>798.53445864637433</v>
      </c>
      <c r="M39" s="200">
        <f t="shared" si="11"/>
        <v>341.02021021157907</v>
      </c>
      <c r="N39" s="200">
        <f t="shared" si="12"/>
        <v>16.8536018268343</v>
      </c>
      <c r="O39" s="200">
        <f t="shared" si="13"/>
        <v>1508.3369073969914</v>
      </c>
    </row>
    <row r="40" spans="1:15" ht="12" customHeight="1" x14ac:dyDescent="0.25">
      <c r="A40" s="148">
        <v>2002</v>
      </c>
      <c r="B40" s="149">
        <v>286.78755999999998</v>
      </c>
      <c r="C40" s="199">
        <v>344.91300000000001</v>
      </c>
      <c r="D40" s="199">
        <v>828.529</v>
      </c>
      <c r="E40" s="199">
        <v>354.23200000000003</v>
      </c>
      <c r="F40" s="199">
        <v>24.379000000000001</v>
      </c>
      <c r="G40" s="199">
        <f t="shared" si="7"/>
        <v>1552.0529999999999</v>
      </c>
      <c r="H40" s="199">
        <f>Peanuts!L41</f>
        <v>1685.1127819548867</v>
      </c>
      <c r="I40" s="199">
        <v>168.523347</v>
      </c>
      <c r="J40" s="199">
        <f t="shared" si="8"/>
        <v>1516.5894349548867</v>
      </c>
      <c r="K40" s="200">
        <f t="shared" si="9"/>
        <v>337.03192595780871</v>
      </c>
      <c r="L40" s="200">
        <f t="shared" si="10"/>
        <v>809.59756397090644</v>
      </c>
      <c r="M40" s="200">
        <f t="shared" si="11"/>
        <v>346.13799188748033</v>
      </c>
      <c r="N40" s="200">
        <f t="shared" si="12"/>
        <v>23.821953138691256</v>
      </c>
      <c r="O40" s="200">
        <f t="shared" si="13"/>
        <v>1516.5894349548867</v>
      </c>
    </row>
    <row r="41" spans="1:15" ht="12" customHeight="1" x14ac:dyDescent="0.25">
      <c r="A41" s="148">
        <v>2003</v>
      </c>
      <c r="B41" s="149">
        <v>289.51758100000001</v>
      </c>
      <c r="C41" s="202">
        <v>414.58800000000002</v>
      </c>
      <c r="D41" s="202">
        <v>901.63699999999994</v>
      </c>
      <c r="E41" s="202">
        <v>365.983</v>
      </c>
      <c r="F41" s="202">
        <v>15.93</v>
      </c>
      <c r="G41" s="199">
        <f t="shared" si="7"/>
        <v>1698.1379999999999</v>
      </c>
      <c r="H41" s="199">
        <f>Peanuts!L42</f>
        <v>1846.541353383459</v>
      </c>
      <c r="I41" s="202">
        <v>182.7004215</v>
      </c>
      <c r="J41" s="199">
        <f t="shared" si="8"/>
        <v>1663.840931883459</v>
      </c>
      <c r="K41" s="200">
        <f t="shared" si="9"/>
        <v>406.21462111306596</v>
      </c>
      <c r="L41" s="200">
        <f t="shared" si="10"/>
        <v>883.42675701303801</v>
      </c>
      <c r="M41" s="200">
        <f t="shared" si="11"/>
        <v>358.59128985600938</v>
      </c>
      <c r="N41" s="200">
        <f t="shared" si="12"/>
        <v>15.60826390134577</v>
      </c>
      <c r="O41" s="200">
        <f t="shared" si="13"/>
        <v>1663.840931883459</v>
      </c>
    </row>
    <row r="42" spans="1:15" ht="12" customHeight="1" x14ac:dyDescent="0.25">
      <c r="A42" s="148">
        <v>2004</v>
      </c>
      <c r="B42" s="149">
        <v>292.19189</v>
      </c>
      <c r="C42" s="202">
        <v>450.78100000000001</v>
      </c>
      <c r="D42" s="202">
        <v>938.51400000000001</v>
      </c>
      <c r="E42" s="202">
        <v>389.69600000000003</v>
      </c>
      <c r="F42" s="202">
        <v>22.547000000000001</v>
      </c>
      <c r="G42" s="199">
        <f t="shared" si="7"/>
        <v>1801.538</v>
      </c>
      <c r="H42" s="199">
        <f>Peanuts!L43</f>
        <v>1954.8872180451126</v>
      </c>
      <c r="I42" s="202">
        <v>189.57729890000002</v>
      </c>
      <c r="J42" s="199">
        <f t="shared" si="8"/>
        <v>1765.3099191451126</v>
      </c>
      <c r="K42" s="200">
        <f t="shared" si="9"/>
        <v>441.71600635798575</v>
      </c>
      <c r="L42" s="200">
        <f t="shared" si="10"/>
        <v>919.64092539627609</v>
      </c>
      <c r="M42" s="200">
        <f t="shared" si="11"/>
        <v>381.85939694370802</v>
      </c>
      <c r="N42" s="200">
        <f t="shared" si="12"/>
        <v>22.093590447142862</v>
      </c>
      <c r="O42" s="200">
        <f t="shared" si="13"/>
        <v>1765.3099191451126</v>
      </c>
    </row>
    <row r="43" spans="1:15" ht="12" customHeight="1" x14ac:dyDescent="0.25">
      <c r="A43" s="148">
        <v>2005</v>
      </c>
      <c r="B43" s="149">
        <v>294.914085</v>
      </c>
      <c r="C43" s="202">
        <v>454.32400000000001</v>
      </c>
      <c r="D43" s="202">
        <v>974.22299999999996</v>
      </c>
      <c r="E43" s="202">
        <v>376.77699999999999</v>
      </c>
      <c r="F43" s="202">
        <v>12.092000000000001</v>
      </c>
      <c r="G43" s="199">
        <f t="shared" si="7"/>
        <v>1817.4160000000002</v>
      </c>
      <c r="H43" s="199">
        <f>Peanuts!L44</f>
        <v>1966.9172932330819</v>
      </c>
      <c r="I43" s="202">
        <v>189.99385150000001</v>
      </c>
      <c r="J43" s="199">
        <f t="shared" si="8"/>
        <v>1776.9234417330817</v>
      </c>
      <c r="K43" s="200">
        <f t="shared" si="9"/>
        <v>444.20152884201559</v>
      </c>
      <c r="L43" s="200">
        <f t="shared" si="10"/>
        <v>952.51702756855218</v>
      </c>
      <c r="M43" s="200">
        <f t="shared" si="11"/>
        <v>368.38229860739932</v>
      </c>
      <c r="N43" s="200">
        <f t="shared" si="12"/>
        <v>11.822586715114438</v>
      </c>
      <c r="O43" s="200">
        <f t="shared" ref="O43:O48" si="14">SUM(K43,L43,M43,N43)</f>
        <v>1776.9234417330817</v>
      </c>
    </row>
    <row r="44" spans="1:15" ht="12" customHeight="1" x14ac:dyDescent="0.25">
      <c r="A44" s="147">
        <v>2006</v>
      </c>
      <c r="B44" s="136">
        <v>297.64655699999997</v>
      </c>
      <c r="C44" s="203">
        <v>415.13099999999997</v>
      </c>
      <c r="D44" s="203">
        <v>993.44500000000005</v>
      </c>
      <c r="E44" s="203">
        <v>373.68400000000003</v>
      </c>
      <c r="F44" s="203">
        <v>9.3970000000000002</v>
      </c>
      <c r="G44" s="196">
        <f t="shared" si="7"/>
        <v>1791.6569999999999</v>
      </c>
      <c r="H44" s="196">
        <f>Peanuts!L45</f>
        <v>1943.9097744360906</v>
      </c>
      <c r="I44" s="203">
        <v>177.83036520000002</v>
      </c>
      <c r="J44" s="196">
        <f t="shared" si="8"/>
        <v>1766.0794092360907</v>
      </c>
      <c r="K44" s="198">
        <f t="shared" si="9"/>
        <v>409.20461407266436</v>
      </c>
      <c r="L44" s="198">
        <f t="shared" si="10"/>
        <v>979.26263716132519</v>
      </c>
      <c r="M44" s="198">
        <f t="shared" si="11"/>
        <v>368.34930902565583</v>
      </c>
      <c r="N44" s="198">
        <f t="shared" si="12"/>
        <v>9.2628489764455733</v>
      </c>
      <c r="O44" s="198">
        <f t="shared" si="14"/>
        <v>1766.0794092360911</v>
      </c>
    </row>
    <row r="45" spans="1:15" ht="12" customHeight="1" x14ac:dyDescent="0.25">
      <c r="A45" s="147">
        <v>2007</v>
      </c>
      <c r="B45" s="136">
        <v>300.57448099999999</v>
      </c>
      <c r="C45" s="203">
        <v>425.166</v>
      </c>
      <c r="D45" s="203">
        <v>1012.263</v>
      </c>
      <c r="E45" s="203">
        <v>320.46699999999998</v>
      </c>
      <c r="F45" s="203">
        <v>10.676</v>
      </c>
      <c r="G45" s="196">
        <f t="shared" si="7"/>
        <v>1768.5720000000001</v>
      </c>
      <c r="H45" s="196">
        <f>Peanuts!L46</f>
        <v>1892.1278195488726</v>
      </c>
      <c r="I45" s="203">
        <v>181.72971859999998</v>
      </c>
      <c r="J45" s="196">
        <f t="shared" si="8"/>
        <v>1710.3981009488725</v>
      </c>
      <c r="K45" s="198">
        <f t="shared" si="9"/>
        <v>411.18095219647728</v>
      </c>
      <c r="L45" s="198">
        <f t="shared" si="10"/>
        <v>978.96648418091468</v>
      </c>
      <c r="M45" s="198">
        <f t="shared" si="11"/>
        <v>309.92583181051282</v>
      </c>
      <c r="N45" s="198">
        <f t="shared" si="12"/>
        <v>10.324832760967697</v>
      </c>
      <c r="O45" s="198">
        <f t="shared" si="14"/>
        <v>1710.3981009488723</v>
      </c>
    </row>
    <row r="46" spans="1:15" ht="12" customHeight="1" x14ac:dyDescent="0.25">
      <c r="A46" s="147">
        <v>2008</v>
      </c>
      <c r="B46" s="136">
        <v>303.50646899999998</v>
      </c>
      <c r="C46" s="203">
        <v>367.47800000000001</v>
      </c>
      <c r="D46" s="203">
        <v>1102.6980000000001</v>
      </c>
      <c r="E46" s="203">
        <v>316.27499999999998</v>
      </c>
      <c r="F46" s="203">
        <v>9.84</v>
      </c>
      <c r="G46" s="196">
        <f t="shared" si="7"/>
        <v>1796.2909999999999</v>
      </c>
      <c r="H46" s="196">
        <f>Peanuts!L47</f>
        <v>1933.3210526315793</v>
      </c>
      <c r="I46" s="203">
        <v>210.22522479999998</v>
      </c>
      <c r="J46" s="196">
        <f t="shared" si="8"/>
        <v>1723.0958278315793</v>
      </c>
      <c r="K46" s="198">
        <f t="shared" si="9"/>
        <v>352.50402558376851</v>
      </c>
      <c r="L46" s="198">
        <f t="shared" si="10"/>
        <v>1057.7653192930472</v>
      </c>
      <c r="M46" s="198">
        <f t="shared" si="11"/>
        <v>303.38744276257728</v>
      </c>
      <c r="N46" s="198">
        <f t="shared" si="12"/>
        <v>9.4390401921864218</v>
      </c>
      <c r="O46" s="198">
        <f t="shared" si="14"/>
        <v>1723.0958278315793</v>
      </c>
    </row>
    <row r="47" spans="1:15" ht="12" customHeight="1" x14ac:dyDescent="0.25">
      <c r="A47" s="147">
        <v>2009</v>
      </c>
      <c r="B47" s="136">
        <v>306.207719</v>
      </c>
      <c r="C47" s="203">
        <v>352.96300000000002</v>
      </c>
      <c r="D47" s="203">
        <v>1191.8209999999999</v>
      </c>
      <c r="E47" s="203">
        <v>315.59500000000003</v>
      </c>
      <c r="F47" s="203">
        <v>15.84</v>
      </c>
      <c r="G47" s="196">
        <f t="shared" si="7"/>
        <v>1876.2189999999998</v>
      </c>
      <c r="H47" s="196">
        <f>Peanuts!L48</f>
        <v>2011.1842105263154</v>
      </c>
      <c r="I47" s="203">
        <v>199.23244679999999</v>
      </c>
      <c r="J47" s="196">
        <f t="shared" si="8"/>
        <v>1811.9517637263154</v>
      </c>
      <c r="K47" s="198">
        <f t="shared" si="9"/>
        <v>340.87275013211763</v>
      </c>
      <c r="L47" s="198">
        <f t="shared" si="10"/>
        <v>1150.9968521777366</v>
      </c>
      <c r="M47" s="198">
        <f t="shared" si="11"/>
        <v>304.7847382811957</v>
      </c>
      <c r="N47" s="198">
        <f t="shared" si="12"/>
        <v>15.297423135265575</v>
      </c>
      <c r="O47" s="198">
        <f t="shared" si="14"/>
        <v>1811.9517637263152</v>
      </c>
    </row>
    <row r="48" spans="1:15" ht="12" customHeight="1" x14ac:dyDescent="0.25">
      <c r="A48" s="147">
        <v>2010</v>
      </c>
      <c r="B48" s="136">
        <v>308.83326399999999</v>
      </c>
      <c r="C48" s="203">
        <v>395.17700000000002</v>
      </c>
      <c r="D48" s="203">
        <v>1213.229</v>
      </c>
      <c r="E48" s="203">
        <v>395.452</v>
      </c>
      <c r="F48" s="203">
        <v>16.89</v>
      </c>
      <c r="G48" s="196">
        <f t="shared" si="7"/>
        <v>2020.748</v>
      </c>
      <c r="H48" s="196">
        <f>Peanuts!L49</f>
        <v>2135.2631578947371</v>
      </c>
      <c r="I48" s="203">
        <v>197.68578850000003</v>
      </c>
      <c r="J48" s="196">
        <f t="shared" si="8"/>
        <v>1937.5773693947372</v>
      </c>
      <c r="K48" s="198">
        <f t="shared" si="9"/>
        <v>378.91217118874005</v>
      </c>
      <c r="L48" s="198">
        <f t="shared" si="10"/>
        <v>1163.294509900991</v>
      </c>
      <c r="M48" s="198">
        <f t="shared" si="11"/>
        <v>379.17585264559835</v>
      </c>
      <c r="N48" s="198">
        <f t="shared" si="12"/>
        <v>16.194835659407858</v>
      </c>
      <c r="O48" s="198">
        <f t="shared" si="14"/>
        <v>1937.5773693947372</v>
      </c>
    </row>
    <row r="49" spans="1:15" ht="12" customHeight="1" x14ac:dyDescent="0.25">
      <c r="A49" s="150">
        <v>2011</v>
      </c>
      <c r="B49" s="149">
        <v>310.94696199999998</v>
      </c>
      <c r="C49" s="204">
        <v>390.06799999999998</v>
      </c>
      <c r="D49" s="204">
        <v>1197.748</v>
      </c>
      <c r="E49" s="204">
        <v>394.678</v>
      </c>
      <c r="F49" s="204">
        <v>19.661000000000001</v>
      </c>
      <c r="G49" s="205">
        <f t="shared" si="7"/>
        <v>2002.1550000000002</v>
      </c>
      <c r="H49" s="205">
        <f>Peanuts!L50</f>
        <v>2109.0225563909771</v>
      </c>
      <c r="I49" s="204">
        <v>184.58017150000001</v>
      </c>
      <c r="J49" s="204">
        <f t="shared" si="8"/>
        <v>1924.4423848909771</v>
      </c>
      <c r="K49" s="206">
        <f t="shared" si="9"/>
        <v>374.92771148570091</v>
      </c>
      <c r="L49" s="206">
        <f t="shared" si="10"/>
        <v>1151.2580282837232</v>
      </c>
      <c r="M49" s="206">
        <f t="shared" si="11"/>
        <v>379.35877671009536</v>
      </c>
      <c r="N49" s="206">
        <f t="shared" si="12"/>
        <v>18.897868411457406</v>
      </c>
      <c r="O49" s="206">
        <f>SUM(K49,L49,M49,N49)</f>
        <v>1924.4423848909769</v>
      </c>
    </row>
    <row r="50" spans="1:15" ht="12" customHeight="1" x14ac:dyDescent="0.25">
      <c r="A50" s="150">
        <v>2012</v>
      </c>
      <c r="B50" s="149">
        <v>313.14999699999998</v>
      </c>
      <c r="C50" s="204">
        <v>400.42899999999997</v>
      </c>
      <c r="D50" s="204">
        <v>1227.8589999999999</v>
      </c>
      <c r="E50" s="204">
        <v>381.91399999999999</v>
      </c>
      <c r="F50" s="204">
        <v>20.664000000000001</v>
      </c>
      <c r="G50" s="205">
        <f t="shared" si="7"/>
        <v>2030.866</v>
      </c>
      <c r="H50" s="205">
        <f>Peanuts!L51</f>
        <v>2056.2676691729316</v>
      </c>
      <c r="I50" s="204">
        <v>219.40291619999999</v>
      </c>
      <c r="J50" s="204">
        <f t="shared" si="8"/>
        <v>1836.8647529729317</v>
      </c>
      <c r="K50" s="206">
        <f t="shared" si="9"/>
        <v>362.17747314111222</v>
      </c>
      <c r="L50" s="206">
        <f t="shared" si="10"/>
        <v>1110.5660928493514</v>
      </c>
      <c r="M50" s="206">
        <f t="shared" si="11"/>
        <v>345.43114379132066</v>
      </c>
      <c r="N50" s="206">
        <f t="shared" si="12"/>
        <v>18.690043191147353</v>
      </c>
      <c r="O50" s="206">
        <f>SUM(K50,L50,M50,N50)</f>
        <v>1836.8647529729317</v>
      </c>
    </row>
    <row r="51" spans="1:15" ht="12" customHeight="1" x14ac:dyDescent="0.25">
      <c r="A51" s="148">
        <v>2013</v>
      </c>
      <c r="B51" s="149">
        <v>315.33597600000002</v>
      </c>
      <c r="C51" s="207">
        <v>429.79599999999994</v>
      </c>
      <c r="D51" s="207">
        <v>1218.17</v>
      </c>
      <c r="E51" s="207">
        <v>395.726</v>
      </c>
      <c r="F51" s="207">
        <v>29.103000000000002</v>
      </c>
      <c r="G51" s="205">
        <f t="shared" si="7"/>
        <v>2072.7950000000001</v>
      </c>
      <c r="H51" s="205">
        <f>Peanuts!L52</f>
        <v>2174.812030075188</v>
      </c>
      <c r="I51" s="207">
        <v>242.37421310000002</v>
      </c>
      <c r="J51" s="204">
        <f t="shared" si="8"/>
        <v>1932.4378169751881</v>
      </c>
      <c r="K51" s="206">
        <f t="shared" si="9"/>
        <v>400.69280560049003</v>
      </c>
      <c r="L51" s="206">
        <f t="shared" si="10"/>
        <v>1135.6828704742461</v>
      </c>
      <c r="M51" s="206">
        <f t="shared" si="11"/>
        <v>368.92982063364843</v>
      </c>
      <c r="N51" s="206">
        <f t="shared" si="12"/>
        <v>27.132320266803472</v>
      </c>
      <c r="O51" s="206">
        <f t="shared" ref="O51:O58" si="15">SUM(K51,L51,M51,N51)</f>
        <v>1932.4378169751878</v>
      </c>
    </row>
    <row r="52" spans="1:15" ht="12" customHeight="1" x14ac:dyDescent="0.25">
      <c r="A52" s="148">
        <v>2014</v>
      </c>
      <c r="B52" s="149">
        <v>317.519206</v>
      </c>
      <c r="C52" s="207">
        <v>428.47700000000003</v>
      </c>
      <c r="D52" s="207">
        <v>1303.7549999999999</v>
      </c>
      <c r="E52" s="207">
        <v>375.85600000000005</v>
      </c>
      <c r="F52" s="207">
        <v>53.178999999999988</v>
      </c>
      <c r="G52" s="205">
        <f t="shared" si="7"/>
        <v>2161.2670000000003</v>
      </c>
      <c r="H52" s="205">
        <f>Peanuts!L53</f>
        <v>2240.3007518796985</v>
      </c>
      <c r="I52" s="207">
        <v>211.27487720000005</v>
      </c>
      <c r="J52" s="204">
        <f t="shared" si="8"/>
        <v>2029.0258746796985</v>
      </c>
      <c r="K52" s="206">
        <f t="shared" si="9"/>
        <v>402.25984096603202</v>
      </c>
      <c r="L52" s="206">
        <f t="shared" si="10"/>
        <v>1223.9823350113752</v>
      </c>
      <c r="M52" s="206">
        <f t="shared" si="11"/>
        <v>352.85855433577285</v>
      </c>
      <c r="N52" s="206">
        <f t="shared" si="12"/>
        <v>49.925144366518175</v>
      </c>
      <c r="O52" s="206">
        <f t="shared" si="15"/>
        <v>2029.0258746796983</v>
      </c>
    </row>
    <row r="53" spans="1:15" ht="12" customHeight="1" x14ac:dyDescent="0.25">
      <c r="A53" s="150">
        <v>2015</v>
      </c>
      <c r="B53" s="149">
        <v>319.83219000000003</v>
      </c>
      <c r="C53" s="208">
        <v>505.69200000000001</v>
      </c>
      <c r="D53" s="208">
        <v>1299.634</v>
      </c>
      <c r="E53" s="208">
        <v>377.50499999999994</v>
      </c>
      <c r="F53" s="208">
        <v>61.387999999999998</v>
      </c>
      <c r="G53" s="205">
        <f t="shared" si="7"/>
        <v>2244.2190000000001</v>
      </c>
      <c r="H53" s="205">
        <f>Peanuts!L54</f>
        <v>2301.0526315789471</v>
      </c>
      <c r="I53" s="208">
        <v>195.65941800000002</v>
      </c>
      <c r="J53" s="204">
        <f t="shared" si="8"/>
        <v>2105.3932135789469</v>
      </c>
      <c r="K53" s="206">
        <f t="shared" si="9"/>
        <v>474.41025361658768</v>
      </c>
      <c r="L53" s="206">
        <f t="shared" si="10"/>
        <v>1219.2395678569967</v>
      </c>
      <c r="M53" s="206">
        <f t="shared" si="11"/>
        <v>354.15280999408714</v>
      </c>
      <c r="N53" s="206">
        <f t="shared" si="12"/>
        <v>57.59058211127541</v>
      </c>
      <c r="O53" s="206">
        <f t="shared" si="15"/>
        <v>2105.3932135789469</v>
      </c>
    </row>
    <row r="54" spans="1:15" ht="12" customHeight="1" x14ac:dyDescent="0.25">
      <c r="A54" s="152">
        <v>2016</v>
      </c>
      <c r="B54" s="136">
        <v>322.11409400000002</v>
      </c>
      <c r="C54" s="209">
        <v>470.29200000000003</v>
      </c>
      <c r="D54" s="209">
        <v>1338.1949999999999</v>
      </c>
      <c r="E54" s="209">
        <v>407.70100000000002</v>
      </c>
      <c r="F54" s="209">
        <v>56.768999999999991</v>
      </c>
      <c r="G54" s="210">
        <f t="shared" si="7"/>
        <v>2272.9569999999999</v>
      </c>
      <c r="H54" s="210">
        <f>Peanuts!L55</f>
        <v>2330.3759398496245</v>
      </c>
      <c r="I54" s="209">
        <v>172.67985020000003</v>
      </c>
      <c r="J54" s="196">
        <f t="shared" si="8"/>
        <v>2157.6960896496244</v>
      </c>
      <c r="K54" s="211">
        <f t="shared" si="9"/>
        <v>446.44364560944234</v>
      </c>
      <c r="L54" s="211">
        <f t="shared" si="10"/>
        <v>1270.3355667039364</v>
      </c>
      <c r="M54" s="211">
        <f t="shared" si="11"/>
        <v>387.02661486611561</v>
      </c>
      <c r="N54" s="211">
        <f t="shared" si="12"/>
        <v>53.890262470130104</v>
      </c>
      <c r="O54" s="211">
        <f t="shared" si="15"/>
        <v>2157.6960896496244</v>
      </c>
    </row>
    <row r="55" spans="1:15" ht="12" customHeight="1" x14ac:dyDescent="0.25">
      <c r="A55" s="152">
        <v>2017</v>
      </c>
      <c r="B55" s="136">
        <v>324.29674599999998</v>
      </c>
      <c r="C55" s="209">
        <v>524.84499999999991</v>
      </c>
      <c r="D55" s="209">
        <v>1314.567</v>
      </c>
      <c r="E55" s="209">
        <v>379.50400000000002</v>
      </c>
      <c r="F55" s="209">
        <v>95.942999999999984</v>
      </c>
      <c r="G55" s="210">
        <f t="shared" si="7"/>
        <v>2314.8589999999995</v>
      </c>
      <c r="H55" s="210">
        <f>Peanuts!L56</f>
        <v>2373.2330827067667</v>
      </c>
      <c r="I55" s="209">
        <v>152.19959800000001</v>
      </c>
      <c r="J55" s="196">
        <f t="shared" si="8"/>
        <v>2221.0334847067666</v>
      </c>
      <c r="K55" s="211">
        <f t="shared" si="9"/>
        <v>503.57206174584411</v>
      </c>
      <c r="L55" s="211">
        <f t="shared" si="10"/>
        <v>1261.2851689414001</v>
      </c>
      <c r="M55" s="211">
        <f t="shared" si="11"/>
        <v>364.12200120186884</v>
      </c>
      <c r="N55" s="211">
        <f t="shared" si="12"/>
        <v>92.054252817653833</v>
      </c>
      <c r="O55" s="211">
        <f t="shared" si="15"/>
        <v>2221.033484706767</v>
      </c>
    </row>
    <row r="56" spans="1:15" ht="12" customHeight="1" x14ac:dyDescent="0.25">
      <c r="A56" s="152">
        <v>2018</v>
      </c>
      <c r="B56" s="136">
        <v>326.16326299999997</v>
      </c>
      <c r="C56" s="209">
        <v>467.67600000000004</v>
      </c>
      <c r="D56" s="209">
        <v>1342.4369999999999</v>
      </c>
      <c r="E56" s="209">
        <v>380.93599999999998</v>
      </c>
      <c r="F56" s="209">
        <v>112.651</v>
      </c>
      <c r="G56" s="210">
        <f t="shared" si="7"/>
        <v>2303.6999999999998</v>
      </c>
      <c r="H56" s="210">
        <f>Peanuts!L57</f>
        <v>2335.6390977443612</v>
      </c>
      <c r="I56" s="209">
        <v>151.2243837</v>
      </c>
      <c r="J56" s="196">
        <f t="shared" si="8"/>
        <v>2184.4147140443611</v>
      </c>
      <c r="K56" s="211">
        <f t="shared" si="9"/>
        <v>443.45979763224847</v>
      </c>
      <c r="L56" s="211">
        <f t="shared" si="10"/>
        <v>1272.9257869850978</v>
      </c>
      <c r="M56" s="211">
        <f t="shared" si="11"/>
        <v>361.21118353483649</v>
      </c>
      <c r="N56" s="211">
        <f t="shared" si="12"/>
        <v>106.81794589217839</v>
      </c>
      <c r="O56" s="211">
        <f t="shared" si="15"/>
        <v>2184.4147140443611</v>
      </c>
    </row>
    <row r="57" spans="1:15" ht="12" customHeight="1" x14ac:dyDescent="0.25">
      <c r="A57" s="152">
        <v>2019</v>
      </c>
      <c r="B57" s="136">
        <v>327.77654100000001</v>
      </c>
      <c r="C57" s="212">
        <v>481.43</v>
      </c>
      <c r="D57" s="209">
        <v>1410.2639999999999</v>
      </c>
      <c r="E57" s="212">
        <v>395.64699999999999</v>
      </c>
      <c r="F57" s="209">
        <v>91.566999999999993</v>
      </c>
      <c r="G57" s="210">
        <f t="shared" si="7"/>
        <v>2378.9079999999999</v>
      </c>
      <c r="H57" s="210">
        <f>Peanuts!L58</f>
        <v>2422.105263157895</v>
      </c>
      <c r="I57" s="212">
        <v>150.47849890000001</v>
      </c>
      <c r="J57" s="196">
        <f t="shared" si="8"/>
        <v>2271.626764257895</v>
      </c>
      <c r="K57" s="211">
        <f t="shared" si="9"/>
        <v>459.71902785508246</v>
      </c>
      <c r="L57" s="211">
        <f t="shared" si="10"/>
        <v>1346.6655486758614</v>
      </c>
      <c r="M57" s="211">
        <f t="shared" si="11"/>
        <v>377.80457016342933</v>
      </c>
      <c r="N57" s="211">
        <f t="shared" si="12"/>
        <v>87.437617563521869</v>
      </c>
      <c r="O57" s="211">
        <f t="shared" si="15"/>
        <v>2271.626764257895</v>
      </c>
    </row>
    <row r="58" spans="1:15" ht="12" customHeight="1" thickBot="1" x14ac:dyDescent="0.3">
      <c r="A58" s="195">
        <v>2020</v>
      </c>
      <c r="B58" s="141">
        <v>329.37155899999999</v>
      </c>
      <c r="C58" s="213">
        <v>505.548</v>
      </c>
      <c r="D58" s="214">
        <v>1448.8519999999999</v>
      </c>
      <c r="E58" s="213">
        <v>433.20599999999996</v>
      </c>
      <c r="F58" s="214">
        <v>72.675999999999988</v>
      </c>
      <c r="G58" s="215">
        <f t="shared" si="7"/>
        <v>2460.2819999999997</v>
      </c>
      <c r="H58" s="215">
        <f>Peanuts!L59</f>
        <v>2524.2105263157891</v>
      </c>
      <c r="I58" s="213">
        <v>159.966725</v>
      </c>
      <c r="J58" s="215">
        <f t="shared" si="8"/>
        <v>2364.2438013157889</v>
      </c>
      <c r="K58" s="216">
        <f t="shared" si="9"/>
        <v>485.81370967539277</v>
      </c>
      <c r="L58" s="216">
        <f t="shared" si="10"/>
        <v>1392.2954198030891</v>
      </c>
      <c r="M58" s="216">
        <f t="shared" si="11"/>
        <v>416.2956117196353</v>
      </c>
      <c r="N58" s="216">
        <f t="shared" si="12"/>
        <v>69.839060117671991</v>
      </c>
      <c r="O58" s="216">
        <f t="shared" si="15"/>
        <v>2364.2438013157894</v>
      </c>
    </row>
    <row r="59" spans="1:15" ht="15.75" customHeight="1" thickTop="1" x14ac:dyDescent="0.25">
      <c r="A59" s="41" t="s">
        <v>55</v>
      </c>
      <c r="B59" s="41"/>
      <c r="J59" s="41"/>
      <c r="K59" s="41"/>
      <c r="L59" s="41"/>
      <c r="M59" s="41"/>
      <c r="N59" s="41"/>
      <c r="O59" s="41"/>
    </row>
    <row r="60" spans="1:15" ht="15.75" customHeight="1" x14ac:dyDescent="0.25">
      <c r="A60" s="41" t="s">
        <v>56</v>
      </c>
      <c r="B60" s="41"/>
      <c r="J60" s="41"/>
      <c r="K60" s="41"/>
      <c r="L60" s="41"/>
      <c r="M60" s="41"/>
      <c r="N60" s="41"/>
      <c r="O60" s="41"/>
    </row>
    <row r="61" spans="1:15" ht="15.75" customHeight="1" x14ac:dyDescent="0.25">
      <c r="A61" s="41" t="s">
        <v>57</v>
      </c>
      <c r="B61" s="41"/>
      <c r="J61" s="41"/>
      <c r="K61" s="41"/>
      <c r="L61" s="41"/>
      <c r="M61" s="41"/>
      <c r="N61" s="41"/>
      <c r="O61" s="41"/>
    </row>
    <row r="62" spans="1:15" ht="15.75" customHeight="1" x14ac:dyDescent="0.25">
      <c r="A62" s="41" t="s">
        <v>130</v>
      </c>
      <c r="B62" s="41"/>
      <c r="J62" s="41"/>
      <c r="K62" s="41"/>
      <c r="L62" s="41"/>
      <c r="M62" s="41"/>
      <c r="N62" s="41"/>
      <c r="O62" s="41"/>
    </row>
    <row r="63" spans="1:15" ht="15.75" customHeight="1" x14ac:dyDescent="0.25">
      <c r="A63" s="41" t="s">
        <v>58</v>
      </c>
      <c r="B63" s="41"/>
      <c r="J63" s="41"/>
      <c r="K63" s="41"/>
      <c r="L63" s="41"/>
      <c r="M63" s="41"/>
      <c r="N63" s="41"/>
      <c r="O63" s="41"/>
    </row>
    <row r="64" spans="1:15" ht="15.75" customHeight="1" x14ac:dyDescent="0.25">
      <c r="A64" s="41" t="s">
        <v>59</v>
      </c>
      <c r="B64" s="41"/>
      <c r="J64" s="41"/>
      <c r="K64" s="41"/>
      <c r="L64" s="41"/>
      <c r="M64" s="41"/>
      <c r="N64" s="41"/>
      <c r="O64" s="41"/>
    </row>
    <row r="65" spans="1:15" ht="15.75" customHeight="1" x14ac:dyDescent="0.25">
      <c r="A65" s="41" t="s">
        <v>60</v>
      </c>
      <c r="B65" s="41"/>
      <c r="J65" s="41"/>
      <c r="K65" s="41"/>
      <c r="L65" s="41"/>
      <c r="M65" s="41"/>
      <c r="N65" s="41"/>
      <c r="O65" s="41"/>
    </row>
    <row r="66" spans="1:15" ht="15.75" customHeight="1" x14ac:dyDescent="0.25">
      <c r="A66" s="41" t="s">
        <v>123</v>
      </c>
      <c r="B66" s="41"/>
      <c r="J66" s="41"/>
      <c r="K66" s="41"/>
      <c r="L66" s="41"/>
      <c r="M66" s="41"/>
      <c r="N66" s="41"/>
      <c r="O66" s="41"/>
    </row>
    <row r="67" spans="1:15" ht="12" customHeight="1" x14ac:dyDescent="0.25">
      <c r="A67" s="41"/>
      <c r="B67" s="41"/>
      <c r="J67" s="41"/>
      <c r="K67" s="41"/>
      <c r="L67" s="41"/>
      <c r="M67" s="41"/>
      <c r="N67" s="41"/>
      <c r="O67" s="41"/>
    </row>
    <row r="68" spans="1:15" ht="12" customHeight="1" x14ac:dyDescent="0.25">
      <c r="A68" s="41" t="s">
        <v>46</v>
      </c>
      <c r="B68" s="41"/>
      <c r="J68" s="41"/>
      <c r="K68" s="41"/>
      <c r="L68" s="41"/>
      <c r="M68" s="41"/>
      <c r="N68" s="41"/>
      <c r="O68" s="41"/>
    </row>
    <row r="69" spans="1:15" ht="12" customHeight="1" x14ac:dyDescent="0.25">
      <c r="A69" s="41"/>
      <c r="B69" s="41"/>
      <c r="J69" s="41"/>
      <c r="K69" s="41"/>
      <c r="L69" s="41"/>
      <c r="M69" s="41"/>
      <c r="N69" s="41"/>
      <c r="O69" s="41"/>
    </row>
    <row r="70" spans="1:15" ht="12" customHeight="1" x14ac:dyDescent="0.25">
      <c r="A70" s="41"/>
      <c r="B70" s="41"/>
      <c r="J70" s="41"/>
      <c r="K70" s="41"/>
      <c r="L70" s="41"/>
      <c r="M70" s="41"/>
      <c r="N70" s="41"/>
      <c r="O70" s="41"/>
    </row>
    <row r="71" spans="1:15" ht="12" customHeight="1" x14ac:dyDescent="0.25">
      <c r="A71" s="41"/>
      <c r="B71" s="41"/>
      <c r="J71" s="41"/>
      <c r="K71" s="41"/>
      <c r="L71" s="41"/>
      <c r="M71" s="41"/>
      <c r="N71" s="41"/>
      <c r="O71" s="41"/>
    </row>
    <row r="72" spans="1:15" ht="12" customHeight="1" x14ac:dyDescent="0.25">
      <c r="A72" s="41"/>
      <c r="B72" s="41"/>
      <c r="J72" s="41"/>
      <c r="K72" s="41"/>
      <c r="L72" s="41"/>
      <c r="M72" s="41"/>
      <c r="N72" s="41"/>
      <c r="O72" s="41"/>
    </row>
    <row r="73" spans="1:15" ht="12" customHeight="1" x14ac:dyDescent="0.25">
      <c r="J73" s="41"/>
      <c r="O73" s="16"/>
    </row>
    <row r="74" spans="1:15" ht="12" customHeight="1" x14ac:dyDescent="0.25">
      <c r="J74" s="41"/>
      <c r="O74" s="16"/>
    </row>
    <row r="75" spans="1:15" ht="12" customHeight="1" x14ac:dyDescent="0.25">
      <c r="J75" s="41"/>
      <c r="O75" s="16"/>
    </row>
    <row r="76" spans="1:15" ht="12" customHeight="1" x14ac:dyDescent="0.25">
      <c r="J76" s="41"/>
      <c r="O76" s="16"/>
    </row>
    <row r="77" spans="1:15" ht="12" customHeight="1" x14ac:dyDescent="0.25">
      <c r="J77" s="41"/>
      <c r="O77" s="16"/>
    </row>
    <row r="78" spans="1:15" ht="12" customHeight="1" x14ac:dyDescent="0.25">
      <c r="J78" s="41"/>
      <c r="O78" s="16"/>
    </row>
    <row r="79" spans="1:15" ht="12" customHeight="1" x14ac:dyDescent="0.25">
      <c r="O79" s="16"/>
    </row>
    <row r="80" spans="1:15" ht="12" customHeight="1" x14ac:dyDescent="0.25">
      <c r="O80" s="16"/>
    </row>
    <row r="81" spans="15:15" ht="12" customHeight="1" x14ac:dyDescent="0.25">
      <c r="O81" s="16"/>
    </row>
    <row r="82" spans="15:15" ht="12" customHeight="1" x14ac:dyDescent="0.25">
      <c r="O82" s="16"/>
    </row>
    <row r="83" spans="15:15" ht="12" customHeight="1" x14ac:dyDescent="0.25">
      <c r="O83" s="16"/>
    </row>
    <row r="84" spans="15:15" ht="12" customHeight="1" x14ac:dyDescent="0.25">
      <c r="O84" s="16"/>
    </row>
    <row r="85" spans="15:15" ht="12" customHeight="1" x14ac:dyDescent="0.25">
      <c r="O85" s="16"/>
    </row>
    <row r="86" spans="15:15" ht="12" customHeight="1" x14ac:dyDescent="0.25">
      <c r="O86" s="16"/>
    </row>
    <row r="87" spans="15:15" ht="12" customHeight="1" x14ac:dyDescent="0.25">
      <c r="O87" s="16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 fitToPage="1"/>
  </sheetPr>
  <dimension ref="A1:CZ75"/>
  <sheetViews>
    <sheetView showZeros="0" showOutlineSymbols="0" zoomScaleNormal="100" workbookViewId="0">
      <pane ySplit="4" topLeftCell="A5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15" customWidth="1"/>
    <col min="2" max="2" width="12.6640625" style="16" customWidth="1"/>
    <col min="3" max="3" width="17.44140625" style="16" customWidth="1"/>
    <col min="4" max="6" width="12.6640625" style="16" customWidth="1"/>
    <col min="7" max="9" width="12.6640625" style="49" customWidth="1"/>
    <col min="10" max="10" width="22.109375" style="16" customWidth="1"/>
    <col min="11" max="16384" width="12.6640625" style="45"/>
  </cols>
  <sheetData>
    <row r="1" spans="1:104" s="43" customFormat="1" ht="18" customHeight="1" thickBot="1" x14ac:dyDescent="0.3">
      <c r="A1" s="105" t="s">
        <v>135</v>
      </c>
      <c r="B1" s="105"/>
      <c r="C1" s="105"/>
      <c r="D1" s="105"/>
      <c r="E1" s="105"/>
      <c r="F1" s="105"/>
      <c r="G1" s="105"/>
      <c r="H1" s="105"/>
      <c r="I1" s="104"/>
      <c r="J1" s="102" t="s">
        <v>10</v>
      </c>
    </row>
    <row r="2" spans="1:104" ht="24" customHeight="1" thickTop="1" x14ac:dyDescent="0.25">
      <c r="A2" s="66" t="s">
        <v>49</v>
      </c>
      <c r="B2" s="44" t="s">
        <v>13</v>
      </c>
      <c r="C2" s="5"/>
      <c r="D2" s="5"/>
      <c r="E2" s="5"/>
      <c r="F2" s="5"/>
      <c r="G2" s="5"/>
      <c r="H2" s="5"/>
      <c r="I2" s="5"/>
      <c r="J2" s="106" t="s">
        <v>72</v>
      </c>
    </row>
    <row r="3" spans="1:104" ht="21" customHeight="1" x14ac:dyDescent="0.25">
      <c r="A3" s="108"/>
      <c r="B3" s="64" t="s">
        <v>14</v>
      </c>
      <c r="C3" s="103" t="s">
        <v>30</v>
      </c>
      <c r="D3" s="64" t="s">
        <v>15</v>
      </c>
      <c r="E3" s="64" t="s">
        <v>16</v>
      </c>
      <c r="F3" s="64" t="s">
        <v>17</v>
      </c>
      <c r="G3" s="64" t="s">
        <v>18</v>
      </c>
      <c r="H3" s="64" t="s">
        <v>73</v>
      </c>
      <c r="I3" s="65" t="s">
        <v>74</v>
      </c>
      <c r="J3" s="107"/>
    </row>
    <row r="4" spans="1:104" ht="15" customHeight="1" x14ac:dyDescent="0.25">
      <c r="A4" s="7"/>
      <c r="B4" s="109" t="s">
        <v>26</v>
      </c>
      <c r="C4" s="110"/>
      <c r="D4" s="110"/>
      <c r="E4" s="110"/>
      <c r="F4" s="110"/>
      <c r="G4" s="110"/>
      <c r="H4" s="110"/>
      <c r="I4" s="110"/>
      <c r="J4" s="111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</row>
    <row r="5" spans="1:104" s="47" customFormat="1" ht="12" customHeight="1" x14ac:dyDescent="0.25">
      <c r="A5" s="148">
        <v>1965</v>
      </c>
      <c r="B5" s="146">
        <f>Almonds!K5</f>
        <v>0.30301775668528075</v>
      </c>
      <c r="C5" s="146">
        <f>Hazelnuts!J5</f>
        <v>5.9413216853066136E-2</v>
      </c>
      <c r="D5" s="146">
        <f>Pecans!J5</f>
        <v>0.5217287797001392</v>
      </c>
      <c r="E5" s="146">
        <f>Walnuts!J5</f>
        <v>0.33065421818313551</v>
      </c>
      <c r="F5" s="146">
        <f>Macadamias!J5</f>
        <v>1.3248940343540882E-2</v>
      </c>
      <c r="G5" s="146" t="str">
        <f>Pistachios!J5</f>
        <v>NA</v>
      </c>
      <c r="H5" s="146">
        <f>Other!J5</f>
        <v>0.55940545380208362</v>
      </c>
      <c r="I5" s="146">
        <f>SUM(B5:H5)</f>
        <v>1.7874683655672461</v>
      </c>
      <c r="J5" s="217" t="s">
        <v>7</v>
      </c>
    </row>
    <row r="6" spans="1:104" ht="12" customHeight="1" x14ac:dyDescent="0.25">
      <c r="A6" s="147">
        <v>1966</v>
      </c>
      <c r="B6" s="137">
        <f>Almonds!K6</f>
        <v>0.32934606395655092</v>
      </c>
      <c r="C6" s="137">
        <f>Hazelnuts!J6</f>
        <v>6.4692976848608211E-2</v>
      </c>
      <c r="D6" s="137">
        <f>Pecans!J6</f>
        <v>0.40672193270907597</v>
      </c>
      <c r="E6" s="137">
        <f>Walnuts!J6</f>
        <v>0.36790614659991105</v>
      </c>
      <c r="F6" s="137">
        <f>Macadamias!J6</f>
        <v>1.3398861608170238E-2</v>
      </c>
      <c r="G6" s="137" t="str">
        <f>Pistachios!J6</f>
        <v>NA</v>
      </c>
      <c r="H6" s="137">
        <f>Other!J6</f>
        <v>0.53667043403106285</v>
      </c>
      <c r="I6" s="137">
        <f t="shared" ref="I6:I40" si="0">SUM(B6:H6)</f>
        <v>1.7187364157533793</v>
      </c>
      <c r="J6" s="137">
        <v>0.56000000000000005</v>
      </c>
    </row>
    <row r="7" spans="1:104" ht="12" customHeight="1" x14ac:dyDescent="0.25">
      <c r="A7" s="147">
        <v>1967</v>
      </c>
      <c r="B7" s="137">
        <f>Almonds!K7</f>
        <v>0.2977201925800057</v>
      </c>
      <c r="C7" s="137">
        <f>Hazelnuts!J7</f>
        <v>6.7463688959016069E-2</v>
      </c>
      <c r="D7" s="137">
        <f>Pecans!J7</f>
        <v>0.39426305781445975</v>
      </c>
      <c r="E7" s="137">
        <f>Walnuts!J7</f>
        <v>0.367965367965368</v>
      </c>
      <c r="F7" s="137">
        <f>Macadamias!J7</f>
        <v>1.2086822834486387E-2</v>
      </c>
      <c r="G7" s="137" t="str">
        <f>Pistachios!J7</f>
        <v>NA</v>
      </c>
      <c r="H7" s="137">
        <f>Other!J7</f>
        <v>0.59235546385079096</v>
      </c>
      <c r="I7" s="137">
        <f t="shared" si="0"/>
        <v>1.731854594004127</v>
      </c>
      <c r="J7" s="137">
        <v>0.56000000000000005</v>
      </c>
    </row>
    <row r="8" spans="1:104" ht="12" customHeight="1" x14ac:dyDescent="0.25">
      <c r="A8" s="147">
        <v>1968</v>
      </c>
      <c r="B8" s="137">
        <f>Almonds!K8</f>
        <v>0.32766455797565663</v>
      </c>
      <c r="C8" s="137">
        <f>Hazelnuts!J8</f>
        <v>6.8265534913516973E-2</v>
      </c>
      <c r="D8" s="137">
        <f>Pecans!J8</f>
        <v>0.38787235746316462</v>
      </c>
      <c r="E8" s="137">
        <f>Walnuts!J8</f>
        <v>0.32686378923766818</v>
      </c>
      <c r="F8" s="137">
        <f>Macadamias!J8</f>
        <v>1.5665038436899426E-2</v>
      </c>
      <c r="G8" s="137" t="str">
        <f>Pistachios!J8</f>
        <v>NA</v>
      </c>
      <c r="H8" s="137">
        <f>Other!J8</f>
        <v>0.67064381806534279</v>
      </c>
      <c r="I8" s="137">
        <f t="shared" si="0"/>
        <v>1.7969750960922486</v>
      </c>
      <c r="J8" s="137">
        <v>0.75</v>
      </c>
    </row>
    <row r="9" spans="1:104" ht="12" customHeight="1" x14ac:dyDescent="0.25">
      <c r="A9" s="147">
        <v>1969</v>
      </c>
      <c r="B9" s="137">
        <f>Almonds!K9</f>
        <v>0.29986122125297388</v>
      </c>
      <c r="C9" s="137">
        <f>Hazelnuts!J9</f>
        <v>4.7229381443298968E-2</v>
      </c>
      <c r="D9" s="137">
        <f>Pecans!J9</f>
        <v>0.41569191118160193</v>
      </c>
      <c r="E9" s="137">
        <f>Walnuts!J9</f>
        <v>0.36812549563838226</v>
      </c>
      <c r="F9" s="137">
        <f>Macadamias!J9</f>
        <v>1.4968279143536876E-2</v>
      </c>
      <c r="G9" s="137" t="str">
        <f>Pistachios!J9</f>
        <v>NA</v>
      </c>
      <c r="H9" s="137">
        <f>Other!J9</f>
        <v>0.57796391752577325</v>
      </c>
      <c r="I9" s="137">
        <f t="shared" si="0"/>
        <v>1.7238402061855669</v>
      </c>
      <c r="J9" s="137">
        <v>0.47</v>
      </c>
    </row>
    <row r="10" spans="1:104" ht="12" customHeight="1" x14ac:dyDescent="0.25">
      <c r="A10" s="147">
        <v>1970</v>
      </c>
      <c r="B10" s="137">
        <f>Almonds!K10</f>
        <v>0.33946695838586405</v>
      </c>
      <c r="C10" s="137">
        <f>Hazelnuts!J10</f>
        <v>5.4029982977596168E-2</v>
      </c>
      <c r="D10" s="137">
        <f>Pecans!J10</f>
        <v>0.40832331774990316</v>
      </c>
      <c r="E10" s="137">
        <f>Walnuts!J10</f>
        <v>0.34851013909378575</v>
      </c>
      <c r="F10" s="137">
        <f>Macadamias!J10</f>
        <v>2.9453314953715743E-2</v>
      </c>
      <c r="G10" s="137">
        <f>Pistachios!J10</f>
        <v>3.6736996502312991E-2</v>
      </c>
      <c r="H10" s="137">
        <f>Other!J10</f>
        <v>0.56351024532865013</v>
      </c>
      <c r="I10" s="137">
        <f t="shared" si="0"/>
        <v>1.7800309549918278</v>
      </c>
      <c r="J10" s="137">
        <v>0.47</v>
      </c>
    </row>
    <row r="11" spans="1:104" ht="12" customHeight="1" x14ac:dyDescent="0.25">
      <c r="A11" s="148">
        <v>1971</v>
      </c>
      <c r="B11" s="146">
        <f>Almonds!K11</f>
        <v>0.36675287940871626</v>
      </c>
      <c r="C11" s="146">
        <f>Hazelnuts!J11</f>
        <v>6.3710073329264871E-2</v>
      </c>
      <c r="D11" s="146">
        <f>Pecans!J11</f>
        <v>0.44831497680005428</v>
      </c>
      <c r="E11" s="146">
        <f>Walnuts!J11</f>
        <v>0.40659710543667271</v>
      </c>
      <c r="F11" s="146">
        <f>Macadamias!J11</f>
        <v>3.1790834326232892E-2</v>
      </c>
      <c r="G11" s="146">
        <f>Pistachios!J11</f>
        <v>4.8449623666850725E-2</v>
      </c>
      <c r="H11" s="146">
        <f>Other!J11</f>
        <v>0.56622882217895454</v>
      </c>
      <c r="I11" s="146">
        <f t="shared" si="0"/>
        <v>1.9318443151467464</v>
      </c>
      <c r="J11" s="146">
        <v>0.52</v>
      </c>
    </row>
    <row r="12" spans="1:104" ht="12" customHeight="1" x14ac:dyDescent="0.25">
      <c r="A12" s="148">
        <v>1972</v>
      </c>
      <c r="B12" s="146">
        <f>Almonds!K12</f>
        <v>0.36290488567230045</v>
      </c>
      <c r="C12" s="146">
        <f>Hazelnuts!J12</f>
        <v>6.9528396444521037E-2</v>
      </c>
      <c r="D12" s="146">
        <f>Pecans!J12</f>
        <v>0.43586113145411814</v>
      </c>
      <c r="E12" s="146">
        <f>Walnuts!J12</f>
        <v>0.38806007237044049</v>
      </c>
      <c r="F12" s="146">
        <f>Macadamias!J12</f>
        <v>2.8508321486523353E-2</v>
      </c>
      <c r="G12" s="146">
        <f>Pistachios!J12</f>
        <v>3.3624836657620012E-2</v>
      </c>
      <c r="H12" s="146">
        <f>Other!J12</f>
        <v>0.67948036780156718</v>
      </c>
      <c r="I12" s="146">
        <f t="shared" si="0"/>
        <v>1.9979680118870906</v>
      </c>
      <c r="J12" s="146">
        <v>0.56000000000000005</v>
      </c>
    </row>
    <row r="13" spans="1:104" ht="12" customHeight="1" x14ac:dyDescent="0.25">
      <c r="A13" s="148">
        <v>1973</v>
      </c>
      <c r="B13" s="146">
        <f>Almonds!K13</f>
        <v>0.26061094390596484</v>
      </c>
      <c r="C13" s="146">
        <f>Hazelnuts!J13</f>
        <v>0.10356320591511246</v>
      </c>
      <c r="D13" s="146">
        <f>Pecans!J13</f>
        <v>0.43241510059956867</v>
      </c>
      <c r="E13" s="146">
        <f>Walnuts!J13</f>
        <v>0.39518653154730915</v>
      </c>
      <c r="F13" s="146">
        <f>Macadamias!J13</f>
        <v>2.6105804678057676E-2</v>
      </c>
      <c r="G13" s="146">
        <f>Pistachios!J13</f>
        <v>6.366898120719483E-2</v>
      </c>
      <c r="H13" s="146">
        <f>Other!J13</f>
        <v>0.50698864848211955</v>
      </c>
      <c r="I13" s="146">
        <f t="shared" si="0"/>
        <v>1.7885392163353273</v>
      </c>
      <c r="J13" s="146">
        <v>0.48</v>
      </c>
    </row>
    <row r="14" spans="1:104" ht="12" customHeight="1" x14ac:dyDescent="0.25">
      <c r="A14" s="148">
        <v>1974</v>
      </c>
      <c r="B14" s="146">
        <f>Almonds!K14</f>
        <v>0.26413596829034625</v>
      </c>
      <c r="C14" s="146">
        <f>Hazelnuts!J14</f>
        <v>4.372118798489659E-2</v>
      </c>
      <c r="D14" s="146">
        <f>Pecans!J14</f>
        <v>0.39675858959667881</v>
      </c>
      <c r="E14" s="146">
        <f>Walnuts!J14</f>
        <v>0.41942710091017915</v>
      </c>
      <c r="F14" s="146">
        <f>Macadamias!J14</f>
        <v>3.4926131347096726E-2</v>
      </c>
      <c r="G14" s="146">
        <f>Pistachios!J14</f>
        <v>4.7303364454379812E-2</v>
      </c>
      <c r="H14" s="146">
        <f>Other!J14</f>
        <v>0.40486164597148389</v>
      </c>
      <c r="I14" s="146">
        <f t="shared" si="0"/>
        <v>1.6111339885550615</v>
      </c>
      <c r="J14" s="146">
        <v>0.44</v>
      </c>
    </row>
    <row r="15" spans="1:104" ht="12" customHeight="1" x14ac:dyDescent="0.25">
      <c r="A15" s="148">
        <v>1975</v>
      </c>
      <c r="B15" s="146">
        <f>Almonds!K15</f>
        <v>0.35056832192657172</v>
      </c>
      <c r="C15" s="146">
        <f>Hazelnuts!J15</f>
        <v>8.0509861304325581E-2</v>
      </c>
      <c r="D15" s="146">
        <f>Pecans!J15</f>
        <v>0.39527197100464806</v>
      </c>
      <c r="E15" s="146">
        <f>Walnuts!J15</f>
        <v>0.50742830366417935</v>
      </c>
      <c r="F15" s="146">
        <f>Macadamias!J15</f>
        <v>3.8490506255495945E-2</v>
      </c>
      <c r="G15" s="146">
        <f>Pistachios!J15</f>
        <v>3.5241077369016105E-2</v>
      </c>
      <c r="H15" s="146">
        <f>Other!J15</f>
        <v>0.57239765320032943</v>
      </c>
      <c r="I15" s="146">
        <f t="shared" si="0"/>
        <v>1.9799076947245662</v>
      </c>
      <c r="J15" s="146">
        <v>0.44</v>
      </c>
    </row>
    <row r="16" spans="1:104" ht="12" customHeight="1" x14ac:dyDescent="0.25">
      <c r="A16" s="147">
        <v>1976</v>
      </c>
      <c r="B16" s="137">
        <f>Almonds!K16</f>
        <v>0.42571224579101319</v>
      </c>
      <c r="C16" s="137">
        <f>Hazelnuts!J16</f>
        <v>7.07887975310348E-2</v>
      </c>
      <c r="D16" s="137">
        <f>Pecans!J16</f>
        <v>0.33722103226697986</v>
      </c>
      <c r="E16" s="137">
        <f>Walnuts!J16</f>
        <v>0.51704865240933662</v>
      </c>
      <c r="F16" s="137">
        <f>Macadamias!J16</f>
        <v>3.973908657500172E-2</v>
      </c>
      <c r="G16" s="137">
        <f>Pistachios!J16</f>
        <v>3.5796310371035721E-2</v>
      </c>
      <c r="H16" s="137">
        <f>Other!J16</f>
        <v>0.51985996913793497</v>
      </c>
      <c r="I16" s="137">
        <f t="shared" si="0"/>
        <v>1.9461660940823369</v>
      </c>
      <c r="J16" s="137">
        <v>0.45</v>
      </c>
    </row>
    <row r="17" spans="1:10" ht="12" customHeight="1" x14ac:dyDescent="0.25">
      <c r="A17" s="147">
        <v>1977</v>
      </c>
      <c r="B17" s="137">
        <f>Almonds!K17</f>
        <v>0.45200041974824229</v>
      </c>
      <c r="C17" s="137">
        <f>Hazelnuts!J17</f>
        <v>6.5263706833227644E-2</v>
      </c>
      <c r="D17" s="137">
        <f>Pecans!J17</f>
        <v>0.37478955556873605</v>
      </c>
      <c r="E17" s="137">
        <f>Walnuts!J17</f>
        <v>0.48971714262751942</v>
      </c>
      <c r="F17" s="137">
        <f>Macadamias!J17</f>
        <v>4.079142618590284E-2</v>
      </c>
      <c r="G17" s="137">
        <f>Pistachios!J17</f>
        <v>3.9456334776598122E-2</v>
      </c>
      <c r="H17" s="137">
        <f>Other!J17</f>
        <v>0.28720817231577844</v>
      </c>
      <c r="I17" s="137">
        <f t="shared" si="0"/>
        <v>1.7492267580560048</v>
      </c>
      <c r="J17" s="137">
        <v>0.44</v>
      </c>
    </row>
    <row r="18" spans="1:10" ht="12" customHeight="1" x14ac:dyDescent="0.25">
      <c r="A18" s="147">
        <v>1978</v>
      </c>
      <c r="B18" s="137">
        <f>Almonds!K18</f>
        <v>0.39866442113628059</v>
      </c>
      <c r="C18" s="137">
        <f>Hazelnuts!J18</f>
        <v>7.8382360245081883E-2</v>
      </c>
      <c r="D18" s="137">
        <f>Pecans!J18</f>
        <v>0.39325121795942697</v>
      </c>
      <c r="E18" s="137">
        <f>Walnuts!J18</f>
        <v>0.37492821169524243</v>
      </c>
      <c r="F18" s="137">
        <f>Macadamias!J18</f>
        <v>4.3034780135183338E-2</v>
      </c>
      <c r="G18" s="137">
        <f>Pistachios!J18</f>
        <v>3.8572854066110711E-2</v>
      </c>
      <c r="H18" s="137">
        <f>Other!J18</f>
        <v>0.42067573608094749</v>
      </c>
      <c r="I18" s="137">
        <f t="shared" si="0"/>
        <v>1.7475095813182735</v>
      </c>
      <c r="J18" s="137">
        <v>0.47</v>
      </c>
    </row>
    <row r="19" spans="1:10" ht="12" customHeight="1" x14ac:dyDescent="0.25">
      <c r="A19" s="147">
        <v>1979</v>
      </c>
      <c r="B19" s="137">
        <f>Almonds!K19</f>
        <v>0.37224666651776739</v>
      </c>
      <c r="C19" s="137">
        <f>Hazelnuts!J19</f>
        <v>3.7810528666830448E-2</v>
      </c>
      <c r="D19" s="137">
        <f>Pecans!J19</f>
        <v>0.47019766377057598</v>
      </c>
      <c r="E19" s="137">
        <f>Walnuts!J19</f>
        <v>0.42909188467435833</v>
      </c>
      <c r="F19" s="137">
        <f>Macadamias!J19</f>
        <v>5.4102418868514496E-2</v>
      </c>
      <c r="G19" s="137">
        <f>Pistachios!J19</f>
        <v>4.0823710718513387E-2</v>
      </c>
      <c r="H19" s="137">
        <f>Other!J19</f>
        <v>0.38590221785451051</v>
      </c>
      <c r="I19" s="137">
        <f t="shared" si="0"/>
        <v>1.7901750910710703</v>
      </c>
      <c r="J19" s="137">
        <v>0.4</v>
      </c>
    </row>
    <row r="20" spans="1:10" ht="12" customHeight="1" x14ac:dyDescent="0.25">
      <c r="A20" s="147">
        <v>1980</v>
      </c>
      <c r="B20" s="137">
        <f>Almonds!K20</f>
        <v>0.42204715368887752</v>
      </c>
      <c r="C20" s="137">
        <f>Hazelnuts!J20</f>
        <v>4.8434292628427342E-2</v>
      </c>
      <c r="D20" s="137">
        <f>Pecans!J20</f>
        <v>0.43198749398324582</v>
      </c>
      <c r="E20" s="137">
        <f>Walnuts!J20</f>
        <v>0.50089718254403337</v>
      </c>
      <c r="F20" s="137">
        <f>Macadamias!J20</f>
        <v>6.6986133865604466E-2</v>
      </c>
      <c r="G20" s="137">
        <f>Pistachios!J20</f>
        <v>4.8010545327686768E-2</v>
      </c>
      <c r="H20" s="137">
        <f>Other!J20</f>
        <v>0.32475016670273038</v>
      </c>
      <c r="I20" s="137">
        <f t="shared" si="0"/>
        <v>1.8431129687406054</v>
      </c>
      <c r="J20" s="137">
        <v>0.39</v>
      </c>
    </row>
    <row r="21" spans="1:10" ht="12" customHeight="1" x14ac:dyDescent="0.25">
      <c r="A21" s="148">
        <v>1981</v>
      </c>
      <c r="B21" s="146">
        <f>Almonds!K21</f>
        <v>0.50635327622883153</v>
      </c>
      <c r="C21" s="146">
        <f>Hazelnuts!J21</f>
        <v>4.6823746270808132E-2</v>
      </c>
      <c r="D21" s="146">
        <f>Pecans!J21</f>
        <v>0.45420006377300309</v>
      </c>
      <c r="E21" s="146">
        <f>Walnuts!J21</f>
        <v>0.52370436417134314</v>
      </c>
      <c r="F21" s="146">
        <f>Macadamias!J21</f>
        <v>6.6199207642277116E-2</v>
      </c>
      <c r="G21" s="146">
        <f>Pistachios!J21</f>
        <v>4.0615680296326055E-2</v>
      </c>
      <c r="H21" s="146">
        <f>Other!J21</f>
        <v>0.33113913434700371</v>
      </c>
      <c r="I21" s="146">
        <f t="shared" si="0"/>
        <v>1.9690354727295927</v>
      </c>
      <c r="J21" s="146">
        <v>0.4</v>
      </c>
    </row>
    <row r="22" spans="1:10" ht="12" customHeight="1" x14ac:dyDescent="0.25">
      <c r="A22" s="148">
        <v>1982</v>
      </c>
      <c r="B22" s="146">
        <f>Almonds!K22</f>
        <v>0.59446609879865198</v>
      </c>
      <c r="C22" s="146">
        <f>Hazelnuts!J22</f>
        <v>6.8764441483493907E-2</v>
      </c>
      <c r="D22" s="146">
        <f>Pecans!J22</f>
        <v>0.48964989163209416</v>
      </c>
      <c r="E22" s="146">
        <f>Walnuts!J22</f>
        <v>0.4730179612134115</v>
      </c>
      <c r="F22" s="146">
        <f>Macadamias!J22</f>
        <v>7.4507352145944103E-2</v>
      </c>
      <c r="G22" s="146">
        <f>Pistachios!J22</f>
        <v>5.2074399650453997E-2</v>
      </c>
      <c r="H22" s="146">
        <f>Other!J22</f>
        <v>0.46319168357436719</v>
      </c>
      <c r="I22" s="146">
        <f t="shared" si="0"/>
        <v>2.2156718284984169</v>
      </c>
      <c r="J22" s="146">
        <v>0.4</v>
      </c>
    </row>
    <row r="23" spans="1:10" ht="12" customHeight="1" x14ac:dyDescent="0.25">
      <c r="A23" s="148">
        <v>1983</v>
      </c>
      <c r="B23" s="146">
        <f>Almonds!K23</f>
        <v>0.58543986422197647</v>
      </c>
      <c r="C23" s="146">
        <f>Hazelnuts!J23</f>
        <v>4.9768140166808111E-2</v>
      </c>
      <c r="D23" s="146">
        <f>Pecans!J23</f>
        <v>0.48245343345248198</v>
      </c>
      <c r="E23" s="146">
        <f>Walnuts!J23</f>
        <v>0.52055506468809642</v>
      </c>
      <c r="F23" s="146">
        <f>Macadamias!J23</f>
        <v>7.3261869862250445E-2</v>
      </c>
      <c r="G23" s="146">
        <f>Pistachios!J23</f>
        <v>7.5374383898646508E-2</v>
      </c>
      <c r="H23" s="146">
        <f>Other!J23</f>
        <v>0.52181105939431349</v>
      </c>
      <c r="I23" s="146">
        <f t="shared" si="0"/>
        <v>2.3086638156845734</v>
      </c>
      <c r="J23" s="146">
        <v>0.42</v>
      </c>
    </row>
    <row r="24" spans="1:10" ht="12" customHeight="1" x14ac:dyDescent="0.25">
      <c r="A24" s="148">
        <v>1984</v>
      </c>
      <c r="B24" s="146">
        <f>Almonds!K24</f>
        <v>0.68276653142723631</v>
      </c>
      <c r="C24" s="146">
        <f>Hazelnuts!J24</f>
        <v>6.3439666928648789E-2</v>
      </c>
      <c r="D24" s="146">
        <f>Pecans!J24</f>
        <v>0.53992310470080929</v>
      </c>
      <c r="E24" s="146">
        <f>Walnuts!J24</f>
        <v>0.48271384451902327</v>
      </c>
      <c r="F24" s="146">
        <f>Macadamias!J24</f>
        <v>7.702321728232471E-2</v>
      </c>
      <c r="G24" s="146">
        <f>Pistachios!J24</f>
        <v>0.1094081780912123</v>
      </c>
      <c r="H24" s="146">
        <f>Other!J24</f>
        <v>0.47318223336236381</v>
      </c>
      <c r="I24" s="146">
        <f t="shared" si="0"/>
        <v>2.4284567763116183</v>
      </c>
      <c r="J24" s="146">
        <v>0.42</v>
      </c>
    </row>
    <row r="25" spans="1:10" ht="12" customHeight="1" x14ac:dyDescent="0.25">
      <c r="A25" s="148">
        <v>1985</v>
      </c>
      <c r="B25" s="146">
        <f>Almonds!K25</f>
        <v>0.82096956221469841</v>
      </c>
      <c r="C25" s="146">
        <f>Hazelnuts!J25</f>
        <v>6.606343591557598E-2</v>
      </c>
      <c r="D25" s="146">
        <f>Pecans!J25</f>
        <v>0.47757845267572901</v>
      </c>
      <c r="E25" s="146">
        <f>Walnuts!J25</f>
        <v>0.48584530220687339</v>
      </c>
      <c r="F25" s="146">
        <f>Macadamias!J25</f>
        <v>8.6730001515993735E-2</v>
      </c>
      <c r="G25" s="146">
        <f>Pistachios!J25</f>
        <v>0.12055532534909967</v>
      </c>
      <c r="H25" s="146">
        <f>Other!J25</f>
        <v>0.45138713426651172</v>
      </c>
      <c r="I25" s="146">
        <f t="shared" si="0"/>
        <v>2.5091292141444819</v>
      </c>
      <c r="J25" s="146">
        <v>0.43</v>
      </c>
    </row>
    <row r="26" spans="1:10" ht="12" customHeight="1" x14ac:dyDescent="0.25">
      <c r="A26" s="147">
        <v>1986</v>
      </c>
      <c r="B26" s="137">
        <f>Almonds!K26</f>
        <v>0.53279947253774451</v>
      </c>
      <c r="C26" s="137">
        <f>Hazelnuts!J26</f>
        <v>3.3622714260676527E-2</v>
      </c>
      <c r="D26" s="137">
        <f>Pecans!J26</f>
        <v>0.54304409150468624</v>
      </c>
      <c r="E26" s="137">
        <f>Walnuts!J26</f>
        <v>0.49274403772515951</v>
      </c>
      <c r="F26" s="137">
        <f>Macadamias!J26</f>
        <v>9.0295362171274998E-2</v>
      </c>
      <c r="G26" s="137">
        <f>Pistachios!J26</f>
        <v>0.11073415735400897</v>
      </c>
      <c r="H26" s="137">
        <f>Other!J26</f>
        <v>0.47045126398985132</v>
      </c>
      <c r="I26" s="137">
        <f t="shared" si="0"/>
        <v>2.2736910995434023</v>
      </c>
      <c r="J26" s="137">
        <v>0.46</v>
      </c>
    </row>
    <row r="27" spans="1:10" ht="12" customHeight="1" x14ac:dyDescent="0.25">
      <c r="A27" s="147">
        <v>1987</v>
      </c>
      <c r="B27" s="137">
        <f>Almonds!K27</f>
        <v>0.59157347053568476</v>
      </c>
      <c r="C27" s="137">
        <f>Hazelnuts!J27</f>
        <v>6.131308109717766E-2</v>
      </c>
      <c r="D27" s="137">
        <f>Pecans!J27</f>
        <v>0.54209810409290948</v>
      </c>
      <c r="E27" s="137">
        <f>Walnuts!J27</f>
        <v>0.46791175893831172</v>
      </c>
      <c r="F27" s="137">
        <f>Macadamias!J27</f>
        <v>8.6261332428944848E-2</v>
      </c>
      <c r="G27" s="137">
        <f>Pistachios!J27</f>
        <v>9.4272561459815385E-2</v>
      </c>
      <c r="H27" s="137">
        <f>Other!J27</f>
        <v>0.41540796744201436</v>
      </c>
      <c r="I27" s="137">
        <f t="shared" si="0"/>
        <v>2.2588382759948584</v>
      </c>
      <c r="J27" s="137">
        <v>0.57999999999999996</v>
      </c>
    </row>
    <row r="28" spans="1:10" ht="12" customHeight="1" x14ac:dyDescent="0.25">
      <c r="A28" s="147">
        <v>1988</v>
      </c>
      <c r="B28" s="137">
        <f>Almonds!K28</f>
        <v>0.65121054508342868</v>
      </c>
      <c r="C28" s="137">
        <f>Hazelnuts!J28</f>
        <v>7.1074829597386674E-2</v>
      </c>
      <c r="D28" s="137">
        <f>Pecans!J28</f>
        <v>0.62561720218879824</v>
      </c>
      <c r="E28" s="137">
        <f>Walnuts!J28</f>
        <v>0.5055084147772394</v>
      </c>
      <c r="F28" s="137">
        <f>Macadamias!J28</f>
        <v>8.9821133612863285E-2</v>
      </c>
      <c r="G28" s="137">
        <f>Pistachios!J28</f>
        <v>0.12195154950590414</v>
      </c>
      <c r="H28" s="137">
        <f>Other!J28</f>
        <v>0.40151487205970959</v>
      </c>
      <c r="I28" s="137">
        <f t="shared" si="0"/>
        <v>2.46669854682533</v>
      </c>
      <c r="J28" s="137">
        <v>0.49</v>
      </c>
    </row>
    <row r="29" spans="1:10" ht="12" customHeight="1" x14ac:dyDescent="0.25">
      <c r="A29" s="147">
        <v>1989</v>
      </c>
      <c r="B29" s="137">
        <f>Almonds!K29</f>
        <v>0.62395461043602563</v>
      </c>
      <c r="C29" s="137">
        <f>Hazelnuts!J29</f>
        <v>5.043625478669829E-2</v>
      </c>
      <c r="D29" s="137">
        <f>Pecans!J29</f>
        <v>0.46042858678157894</v>
      </c>
      <c r="E29" s="137">
        <f>Walnuts!J29</f>
        <v>0.45492250634457981</v>
      </c>
      <c r="F29" s="137">
        <f>Macadamias!J29</f>
        <v>0.10558131531044902</v>
      </c>
      <c r="G29" s="137">
        <f>Pistachios!J29</f>
        <v>7.9143042365009089E-2</v>
      </c>
      <c r="H29" s="137">
        <f>Other!J29</f>
        <v>0.51659412125544213</v>
      </c>
      <c r="I29" s="137">
        <f t="shared" si="0"/>
        <v>2.2910604372797829</v>
      </c>
      <c r="J29" s="137">
        <v>0.47</v>
      </c>
    </row>
    <row r="30" spans="1:10" ht="12" customHeight="1" x14ac:dyDescent="0.25">
      <c r="A30" s="147">
        <v>1990</v>
      </c>
      <c r="B30" s="137">
        <f>Almonds!K30</f>
        <v>0.74777828270844826</v>
      </c>
      <c r="C30" s="137">
        <f>Hazelnuts!J30</f>
        <v>7.0968188323366529E-2</v>
      </c>
      <c r="D30" s="137">
        <f>Pecans!J30</f>
        <v>0.47508269597950248</v>
      </c>
      <c r="E30" s="137">
        <f>Walnuts!J30</f>
        <v>0.45784944171855452</v>
      </c>
      <c r="F30" s="137">
        <f>Macadamias!J30</f>
        <v>0.10867780066999384</v>
      </c>
      <c r="G30" s="137">
        <f>Pistachios!J30</f>
        <v>0.11018785177050963</v>
      </c>
      <c r="H30" s="137">
        <f>Other!J30</f>
        <v>0.50719986308156961</v>
      </c>
      <c r="I30" s="137">
        <f t="shared" si="0"/>
        <v>2.4777441242519451</v>
      </c>
      <c r="J30" s="137">
        <v>0.48</v>
      </c>
    </row>
    <row r="31" spans="1:10" ht="12" customHeight="1" x14ac:dyDescent="0.25">
      <c r="A31" s="148">
        <v>1991</v>
      </c>
      <c r="B31" s="146">
        <f>Almonds!K31</f>
        <v>0.61745768969665216</v>
      </c>
      <c r="C31" s="146">
        <f>Hazelnuts!J31</f>
        <v>5.9371533801793649E-2</v>
      </c>
      <c r="D31" s="146">
        <f>Pecans!J31</f>
        <v>0.44736098956863213</v>
      </c>
      <c r="E31" s="146">
        <f>Walnuts!J31</f>
        <v>0.45778768873169362</v>
      </c>
      <c r="F31" s="146">
        <f>Macadamias!J31</f>
        <v>9.4153636635184543E-2</v>
      </c>
      <c r="G31" s="146">
        <f>Pistachios!J31</f>
        <v>8.3783606356526499E-2</v>
      </c>
      <c r="H31" s="146">
        <f>Other!J31</f>
        <v>0.44041501292712271</v>
      </c>
      <c r="I31" s="146">
        <f t="shared" si="0"/>
        <v>2.2003301577176053</v>
      </c>
      <c r="J31" s="146">
        <v>0.46</v>
      </c>
    </row>
    <row r="32" spans="1:10" ht="12" customHeight="1" x14ac:dyDescent="0.25">
      <c r="A32" s="148">
        <v>1992</v>
      </c>
      <c r="B32" s="146">
        <f>Almonds!K32</f>
        <v>0.59851967368561276</v>
      </c>
      <c r="C32" s="146">
        <f>Hazelnuts!J32</f>
        <v>8.0903849801735025E-2</v>
      </c>
      <c r="D32" s="146">
        <f>Pecans!J32</f>
        <v>0.3969165179336972</v>
      </c>
      <c r="E32" s="146">
        <f>Walnuts!J32</f>
        <v>0.46863573633335875</v>
      </c>
      <c r="F32" s="146">
        <f>Macadamias!J32</f>
        <v>9.4574300210803472E-2</v>
      </c>
      <c r="G32" s="146">
        <f>Pistachios!J32</f>
        <v>0.10372117452872637</v>
      </c>
      <c r="H32" s="146">
        <f>Other!J32</f>
        <v>0.58141124049621107</v>
      </c>
      <c r="I32" s="146">
        <f t="shared" si="0"/>
        <v>2.3246824929901444</v>
      </c>
      <c r="J32" s="146">
        <v>0.49</v>
      </c>
    </row>
    <row r="33" spans="1:10" ht="12" customHeight="1" x14ac:dyDescent="0.25">
      <c r="A33" s="148">
        <v>1993</v>
      </c>
      <c r="B33" s="146">
        <f>Almonds!K33</f>
        <v>0.60171253986601148</v>
      </c>
      <c r="C33" s="146">
        <f>Hazelnuts!J33</f>
        <v>9.951938691583008E-2</v>
      </c>
      <c r="D33" s="146">
        <f>Pecans!J33</f>
        <v>0.5280428065064372</v>
      </c>
      <c r="E33" s="146">
        <f>Walnuts!J33</f>
        <v>0.37938658419222632</v>
      </c>
      <c r="F33" s="146">
        <f>Macadamias!J33</f>
        <v>9.5463902008976378E-2</v>
      </c>
      <c r="G33" s="146">
        <f>Pistachios!J33</f>
        <v>0.12858365651142131</v>
      </c>
      <c r="H33" s="146">
        <f>Other!J33</f>
        <v>0.55785640748572562</v>
      </c>
      <c r="I33" s="146">
        <f t="shared" si="0"/>
        <v>2.3905652834866284</v>
      </c>
      <c r="J33" s="146">
        <v>0.49</v>
      </c>
    </row>
    <row r="34" spans="1:10" ht="12" customHeight="1" x14ac:dyDescent="0.25">
      <c r="A34" s="148">
        <v>1994</v>
      </c>
      <c r="B34" s="146">
        <f>Almonds!K34</f>
        <v>0.53685323706947552</v>
      </c>
      <c r="C34" s="146">
        <f>Hazelnuts!J34</f>
        <v>7.2915725854176272E-2</v>
      </c>
      <c r="D34" s="146">
        <f>Pecans!J34</f>
        <v>0.37723973461165949</v>
      </c>
      <c r="E34" s="146">
        <f>Walnuts!J34</f>
        <v>0.44694144343998959</v>
      </c>
      <c r="F34" s="146">
        <f>Macadamias!J34</f>
        <v>0.10213681633062131</v>
      </c>
      <c r="G34" s="146">
        <f>Pistachios!J34</f>
        <v>0.13574443490466925</v>
      </c>
      <c r="H34" s="146">
        <f>Other!J34</f>
        <v>0.5003317944097222</v>
      </c>
      <c r="I34" s="146">
        <f t="shared" si="0"/>
        <v>2.1721631866203137</v>
      </c>
      <c r="J34" s="146">
        <v>0.5</v>
      </c>
    </row>
    <row r="35" spans="1:10" ht="12" customHeight="1" x14ac:dyDescent="0.25">
      <c r="A35" s="148">
        <v>1995</v>
      </c>
      <c r="B35" s="146">
        <f>Almonds!K35</f>
        <v>0.48652994974419361</v>
      </c>
      <c r="C35" s="146">
        <f>Hazelnuts!J35</f>
        <v>9.4803614494197205E-2</v>
      </c>
      <c r="D35" s="146">
        <f>Pecans!J35</f>
        <v>0.51284845204364859</v>
      </c>
      <c r="E35" s="146">
        <f>Walnuts!J35</f>
        <v>0.3872708471304781</v>
      </c>
      <c r="F35" s="146">
        <f>Macadamias!J35</f>
        <v>9.9214507779840339E-2</v>
      </c>
      <c r="G35" s="146">
        <f>Pistachios!J35</f>
        <v>0.11853416249961117</v>
      </c>
      <c r="H35" s="146">
        <f>Other!J35</f>
        <v>0.42168437693364119</v>
      </c>
      <c r="I35" s="146">
        <f t="shared" si="0"/>
        <v>2.1208859106256104</v>
      </c>
      <c r="J35" s="146">
        <v>0.49685937295512778</v>
      </c>
    </row>
    <row r="36" spans="1:10" ht="12" customHeight="1" x14ac:dyDescent="0.25">
      <c r="A36" s="147">
        <v>1996</v>
      </c>
      <c r="B36" s="137">
        <f>Almonds!K36</f>
        <v>0.58755171526490657</v>
      </c>
      <c r="C36" s="137">
        <f>Hazelnuts!J36</f>
        <v>1.6306915267890108E-2</v>
      </c>
      <c r="D36" s="137">
        <f>Pecans!J36</f>
        <v>0.48824788573396677</v>
      </c>
      <c r="E36" s="137">
        <f>Walnuts!J36</f>
        <v>0.32679094368205114</v>
      </c>
      <c r="F36" s="137">
        <f>Macadamias!J36</f>
        <v>0.10458338771811404</v>
      </c>
      <c r="G36" s="137">
        <f>Pistachios!J36</f>
        <v>8.2910927024671149E-2</v>
      </c>
      <c r="H36" s="137">
        <f>Other!J36</f>
        <v>0.51917599039347229</v>
      </c>
      <c r="I36" s="137">
        <f t="shared" si="0"/>
        <v>2.1255677650850719</v>
      </c>
      <c r="J36" s="137">
        <v>0.53373423877448856</v>
      </c>
    </row>
    <row r="37" spans="1:10" ht="12" customHeight="1" x14ac:dyDescent="0.25">
      <c r="A37" s="147">
        <v>1997</v>
      </c>
      <c r="B37" s="137">
        <f>Almonds!K37</f>
        <v>0.57036304392688675</v>
      </c>
      <c r="C37" s="137">
        <f>Hazelnuts!J37</f>
        <v>6.9134139778130668E-2</v>
      </c>
      <c r="D37" s="137">
        <f>Pecans!J37</f>
        <v>0.45531213926949982</v>
      </c>
      <c r="E37" s="137">
        <f>Walnuts!J37</f>
        <v>0.36643281734432315</v>
      </c>
      <c r="F37" s="137">
        <f>Macadamias!J37</f>
        <v>0.11625722656249998</v>
      </c>
      <c r="G37" s="137">
        <f>Pistachios!J37</f>
        <v>0.13689669661344062</v>
      </c>
      <c r="H37" s="137">
        <f>Other!J37</f>
        <v>0.53404458652712261</v>
      </c>
      <c r="I37" s="137">
        <f t="shared" si="0"/>
        <v>2.2484406500219034</v>
      </c>
      <c r="J37" s="137">
        <v>0.57331061335961786</v>
      </c>
    </row>
    <row r="38" spans="1:10" ht="12" customHeight="1" x14ac:dyDescent="0.25">
      <c r="A38" s="147">
        <v>1998</v>
      </c>
      <c r="B38" s="137">
        <f>Almonds!K38</f>
        <v>0.60205137969456635</v>
      </c>
      <c r="C38" s="137">
        <f>Hazelnuts!J38</f>
        <v>5.578471838533252E-2</v>
      </c>
      <c r="D38" s="137">
        <f>Pecans!J38</f>
        <v>0.47649531303835119</v>
      </c>
      <c r="E38" s="137">
        <f>Walnuts!J38</f>
        <v>0.38026790791798687</v>
      </c>
      <c r="F38" s="137">
        <f>Macadamias!J38</f>
        <v>0.1220427904131437</v>
      </c>
      <c r="G38" s="137">
        <f>Pistachios!J38</f>
        <v>0.15090560225382207</v>
      </c>
      <c r="H38" s="137">
        <f>Other!J38</f>
        <v>0.52304705672441809</v>
      </c>
      <c r="I38" s="137">
        <f t="shared" si="0"/>
        <v>2.3105947684276211</v>
      </c>
      <c r="J38" s="137">
        <v>0.62075461370515905</v>
      </c>
    </row>
    <row r="39" spans="1:10" ht="12" customHeight="1" x14ac:dyDescent="0.25">
      <c r="A39" s="147">
        <v>1999</v>
      </c>
      <c r="B39" s="137">
        <f>Almonds!K39</f>
        <v>0.99094782677562221</v>
      </c>
      <c r="C39" s="137">
        <f>Hazelnuts!J39</f>
        <v>9.4995653236276484E-2</v>
      </c>
      <c r="D39" s="137">
        <f>Pecans!J39</f>
        <v>0.40827478393295513</v>
      </c>
      <c r="E39" s="137">
        <f>Walnuts!J39</f>
        <v>0.51118301175377945</v>
      </c>
      <c r="F39" s="137">
        <f>Macadamias!J39</f>
        <v>0.12464255527556788</v>
      </c>
      <c r="G39" s="137">
        <f>Pistachios!J39</f>
        <v>0.17775450463859591</v>
      </c>
      <c r="H39" s="137">
        <f>Other!J39</f>
        <v>0.53197597465711499</v>
      </c>
      <c r="I39" s="137">
        <f t="shared" si="0"/>
        <v>2.8397743102699127</v>
      </c>
      <c r="J39" s="137">
        <v>0.57941392399219449</v>
      </c>
    </row>
    <row r="40" spans="1:10" ht="12" customHeight="1" x14ac:dyDescent="0.25">
      <c r="A40" s="147">
        <v>2000</v>
      </c>
      <c r="B40" s="137">
        <f>Almonds!K40</f>
        <v>0.82806710039291631</v>
      </c>
      <c r="C40" s="137">
        <f>Hazelnuts!J40</f>
        <v>6.4375419919746851E-2</v>
      </c>
      <c r="D40" s="137">
        <f>Pecans!J40</f>
        <v>0.47242434517439613</v>
      </c>
      <c r="E40" s="137">
        <f>Walnuts!J40</f>
        <v>0.44292160822519056</v>
      </c>
      <c r="F40" s="137">
        <f>Macadamias!J40</f>
        <v>0.11182998046096465</v>
      </c>
      <c r="G40" s="137">
        <f>Pistachios!J40</f>
        <v>0.21203446362181738</v>
      </c>
      <c r="H40" s="137">
        <f>Other!J40</f>
        <v>0.47983479173912019</v>
      </c>
      <c r="I40" s="137">
        <f t="shared" si="0"/>
        <v>2.6114877095341522</v>
      </c>
      <c r="J40" s="137">
        <v>0.62277165630893982</v>
      </c>
    </row>
    <row r="41" spans="1:10" ht="12" customHeight="1" x14ac:dyDescent="0.25">
      <c r="A41" s="148">
        <v>2001</v>
      </c>
      <c r="B41" s="146">
        <f>Almonds!K41</f>
        <v>0.85280921094215689</v>
      </c>
      <c r="C41" s="146">
        <f>Hazelnuts!J41</f>
        <v>9.1127207848285346E-2</v>
      </c>
      <c r="D41" s="146">
        <f>Pecans!J41</f>
        <v>0.45392773419942611</v>
      </c>
      <c r="E41" s="146">
        <f>Walnuts!J41</f>
        <v>0.42161214355322829</v>
      </c>
      <c r="F41" s="146">
        <f>Macadamias!J41</f>
        <v>0.11988293324549461</v>
      </c>
      <c r="G41" s="146">
        <f>Pistachios!J41</f>
        <v>0.20225941391739521</v>
      </c>
      <c r="H41" s="146">
        <f>Other!J41</f>
        <v>0.74172214295470018</v>
      </c>
      <c r="I41" s="146">
        <f t="shared" ref="I41:I46" si="1">SUM(B41:H41)</f>
        <v>2.8833407866606868</v>
      </c>
      <c r="J41" s="146">
        <v>0.61976896646789859</v>
      </c>
    </row>
    <row r="42" spans="1:10" ht="12" customHeight="1" x14ac:dyDescent="0.25">
      <c r="A42" s="148">
        <v>2002</v>
      </c>
      <c r="B42" s="146">
        <f>Almonds!K42</f>
        <v>1.105080544637292</v>
      </c>
      <c r="C42" s="146">
        <f>Hazelnuts!J42</f>
        <v>7.8646606916980638E-2</v>
      </c>
      <c r="D42" s="146">
        <f>Pecans!J42</f>
        <v>0.47797690810097604</v>
      </c>
      <c r="E42" s="146">
        <f>Walnuts!J42</f>
        <v>0.52939566501443058</v>
      </c>
      <c r="F42" s="146">
        <f>Macadamias!J42</f>
        <v>0.10604359408058005</v>
      </c>
      <c r="G42" s="146">
        <f>Pistachios!J42</f>
        <v>0.2164419906216202</v>
      </c>
      <c r="H42" s="146">
        <f>Other!J42</f>
        <v>0.83641743386637801</v>
      </c>
      <c r="I42" s="146">
        <f t="shared" si="1"/>
        <v>3.3500027432382575</v>
      </c>
      <c r="J42" s="146">
        <v>0.59617766994649846</v>
      </c>
    </row>
    <row r="43" spans="1:10" ht="12" customHeight="1" x14ac:dyDescent="0.25">
      <c r="A43" s="148">
        <v>2003</v>
      </c>
      <c r="B43" s="146">
        <f>Almonds!K43</f>
        <v>1.1577230606938516</v>
      </c>
      <c r="C43" s="146">
        <f>Hazelnuts!J43</f>
        <v>5.9099268122061337E-2</v>
      </c>
      <c r="D43" s="146">
        <f>Pecans!J43</f>
        <v>0.45954320846426422</v>
      </c>
      <c r="E43" s="146">
        <f>Walnuts!J43</f>
        <v>0.50747156013551109</v>
      </c>
      <c r="F43" s="146">
        <f>Macadamias!J43</f>
        <v>0.1249431329007961</v>
      </c>
      <c r="G43" s="146">
        <f>Pistachios!J43</f>
        <v>0.19123177989216214</v>
      </c>
      <c r="H43" s="146">
        <f>Other!J43</f>
        <v>1.0226568737806636</v>
      </c>
      <c r="I43" s="146">
        <f t="shared" si="1"/>
        <v>3.5226688839893097</v>
      </c>
      <c r="J43" s="146">
        <v>0.59224824044445368</v>
      </c>
    </row>
    <row r="44" spans="1:10" ht="12" customHeight="1" x14ac:dyDescent="0.25">
      <c r="A44" s="148">
        <v>2004</v>
      </c>
      <c r="B44" s="146">
        <f>Almonds!K44</f>
        <v>0.92171271762539309</v>
      </c>
      <c r="C44" s="146">
        <f>Hazelnuts!J44</f>
        <v>7.1286665690935724E-2</v>
      </c>
      <c r="D44" s="146">
        <f>Pecans!J44</f>
        <v>0.49667232883551321</v>
      </c>
      <c r="E44" s="146">
        <f>Walnuts!J44</f>
        <v>0.53028292435578173</v>
      </c>
      <c r="F44" s="146">
        <f>Macadamias!J44</f>
        <v>0.15320221071159779</v>
      </c>
      <c r="G44" s="146">
        <f>Pistachios!J44</f>
        <v>0.26484966329394921</v>
      </c>
      <c r="H44" s="146">
        <f>Other!J44</f>
        <v>1.0942228160405141</v>
      </c>
      <c r="I44" s="146">
        <f t="shared" si="1"/>
        <v>3.532229326553685</v>
      </c>
      <c r="J44" s="146">
        <v>0.54061859210858076</v>
      </c>
    </row>
    <row r="45" spans="1:10" ht="12" customHeight="1" x14ac:dyDescent="0.25">
      <c r="A45" s="148">
        <v>2005</v>
      </c>
      <c r="B45" s="146">
        <f>Almonds!K45</f>
        <v>0.62638501989486206</v>
      </c>
      <c r="C45" s="146">
        <f>Hazelnuts!J45</f>
        <v>2.237211484373414E-2</v>
      </c>
      <c r="D45" s="146">
        <f>Pecans!J45</f>
        <v>0.44784230952276483</v>
      </c>
      <c r="E45" s="146">
        <f>Walnuts!J45</f>
        <v>0.42065690075595769</v>
      </c>
      <c r="F45" s="146">
        <f>Macadamias!J45</f>
        <v>0.13056546248880826</v>
      </c>
      <c r="G45" s="146">
        <f>Pistachios!J45</f>
        <v>0.1551425382696201</v>
      </c>
      <c r="H45" s="146">
        <f>Other!J45</f>
        <v>0.88612839720148528</v>
      </c>
      <c r="I45" s="146">
        <f t="shared" si="1"/>
        <v>2.6890927429772322</v>
      </c>
      <c r="J45" s="146">
        <v>0.5744513406342987</v>
      </c>
    </row>
    <row r="46" spans="1:10" ht="12" customHeight="1" x14ac:dyDescent="0.25">
      <c r="A46" s="147">
        <v>2006</v>
      </c>
      <c r="B46" s="137">
        <f>Almonds!K46</f>
        <v>1.0245249213482419</v>
      </c>
      <c r="C46" s="137">
        <f>Hazelnuts!J46</f>
        <v>7.6199246115340485E-2</v>
      </c>
      <c r="D46" s="137">
        <f>Pecans!J46</f>
        <v>0.44785539950876097</v>
      </c>
      <c r="E46" s="137">
        <f>Walnuts!J46</f>
        <v>0.54284628142303559</v>
      </c>
      <c r="F46" s="137">
        <f>Macadamias!J46</f>
        <v>0.13121333434406232</v>
      </c>
      <c r="G46" s="137">
        <f>Pistachios!J46</f>
        <v>0.17082269951863857</v>
      </c>
      <c r="H46" s="137">
        <f>Other!J46</f>
        <v>0.96907996665354723</v>
      </c>
      <c r="I46" s="137">
        <f t="shared" si="1"/>
        <v>3.362541848911627</v>
      </c>
      <c r="J46" s="137">
        <v>0.56339570091990421</v>
      </c>
    </row>
    <row r="47" spans="1:10" ht="12" customHeight="1" x14ac:dyDescent="0.25">
      <c r="A47" s="147">
        <v>2007</v>
      </c>
      <c r="B47" s="137">
        <f>Almonds!K47</f>
        <v>1.2209019234736707</v>
      </c>
      <c r="C47" s="137">
        <f>Hazelnuts!J47</f>
        <v>5.2164061731713271E-2</v>
      </c>
      <c r="D47" s="137">
        <f>Pecans!J47</f>
        <v>0.44555891025254779</v>
      </c>
      <c r="E47" s="137">
        <f>Walnuts!J47</f>
        <v>0.47713265603847371</v>
      </c>
      <c r="F47" s="137">
        <f>Macadamias!J47</f>
        <v>0.10795813999925029</v>
      </c>
      <c r="G47" s="137">
        <f>Pistachios!J47</f>
        <v>0.22879951734664428</v>
      </c>
      <c r="H47" s="137">
        <f>Other!J47</f>
        <v>1.0775077118213907</v>
      </c>
      <c r="I47" s="137">
        <f t="shared" ref="I47:I52" si="2">SUM(B47:H47)</f>
        <v>3.6100229206636909</v>
      </c>
      <c r="J47" s="137">
        <v>0.58408512298136828</v>
      </c>
    </row>
    <row r="48" spans="1:10" ht="12" customHeight="1" x14ac:dyDescent="0.25">
      <c r="A48" s="147">
        <v>2008</v>
      </c>
      <c r="B48" s="137">
        <f>Almonds!K48</f>
        <v>1.3957994775755507</v>
      </c>
      <c r="C48" s="137">
        <f>Hazelnuts!J48</f>
        <v>4.8322565472886103E-2</v>
      </c>
      <c r="D48" s="137">
        <f>Pecans!J48</f>
        <v>0.49628795064502723</v>
      </c>
      <c r="E48" s="137">
        <f>Walnuts!J48</f>
        <v>0.47700967126102184</v>
      </c>
      <c r="F48" s="137">
        <f>Macadamias!J48</f>
        <v>0.10959265089008696</v>
      </c>
      <c r="G48" s="137">
        <f>Pistachios!J48</f>
        <v>0.10186934289637038</v>
      </c>
      <c r="H48" s="137">
        <f>Other!J48</f>
        <v>0.96097484551474233</v>
      </c>
      <c r="I48" s="137">
        <f t="shared" si="2"/>
        <v>3.5898565042556854</v>
      </c>
      <c r="J48" s="137">
        <v>0.53123968785321884</v>
      </c>
    </row>
    <row r="49" spans="1:11" ht="12" customHeight="1" x14ac:dyDescent="0.25">
      <c r="A49" s="147">
        <v>2009</v>
      </c>
      <c r="B49" s="137">
        <f>Almonds!K49</f>
        <v>1.4075724620612842</v>
      </c>
      <c r="C49" s="137">
        <f>Hazelnuts!J49</f>
        <v>4.2805690195786554E-2</v>
      </c>
      <c r="D49" s="137">
        <f>Pecans!J49</f>
        <v>0.4798144544721924</v>
      </c>
      <c r="E49" s="137">
        <f>Walnuts!J49</f>
        <v>0.55559908185575657</v>
      </c>
      <c r="F49" s="137">
        <f>Macadamias!J49</f>
        <v>0.10072570809359642</v>
      </c>
      <c r="G49" s="137">
        <f>Pistachios!J49</f>
        <v>0.17829833322544306</v>
      </c>
      <c r="H49" s="137">
        <f>Other!J49</f>
        <v>1.0115302662242818</v>
      </c>
      <c r="I49" s="137">
        <f t="shared" si="2"/>
        <v>3.7763459961283412</v>
      </c>
      <c r="J49" s="137">
        <v>0.59092287675380162</v>
      </c>
    </row>
    <row r="50" spans="1:11" ht="12" customHeight="1" x14ac:dyDescent="0.25">
      <c r="A50" s="147">
        <v>2010</v>
      </c>
      <c r="B50" s="137">
        <f>Almonds!K50</f>
        <v>1.6168333577046283</v>
      </c>
      <c r="C50" s="137">
        <f>Hazelnuts!J50</f>
        <v>4.8173656984853583E-2</v>
      </c>
      <c r="D50" s="137">
        <f>Pecans!J50</f>
        <v>0.53274151047689766</v>
      </c>
      <c r="E50" s="137">
        <f>Walnuts!J50</f>
        <v>0.45132953465589537</v>
      </c>
      <c r="F50" s="137">
        <f>Macadamias!J50</f>
        <v>0.10915474403042283</v>
      </c>
      <c r="G50" s="137">
        <f>Pistachios!J50</f>
        <v>0.1733329585708577</v>
      </c>
      <c r="H50" s="137">
        <f>Other!J50</f>
        <v>0.94089793363385898</v>
      </c>
      <c r="I50" s="137">
        <f t="shared" si="2"/>
        <v>3.8724636960574141</v>
      </c>
      <c r="J50" s="137">
        <v>0.61745175757926651</v>
      </c>
    </row>
    <row r="51" spans="1:11" ht="12" customHeight="1" x14ac:dyDescent="0.25">
      <c r="A51" s="150">
        <v>2011</v>
      </c>
      <c r="B51" s="151">
        <f>Almonds!K51</f>
        <v>1.8208497002842567</v>
      </c>
      <c r="C51" s="151">
        <f>Hazelnuts!J51</f>
        <v>5.5201544408457384E-2</v>
      </c>
      <c r="D51" s="151">
        <f>Pecans!J51</f>
        <v>0.36660051749799244</v>
      </c>
      <c r="E51" s="151">
        <f>Walnuts!J51</f>
        <v>0.42222520891936072</v>
      </c>
      <c r="F51" s="151">
        <f>Macadamias!J51</f>
        <v>0.1193551062897987</v>
      </c>
      <c r="G51" s="151">
        <f>Pistachios!J51</f>
        <v>0.24850786837510028</v>
      </c>
      <c r="H51" s="151">
        <f>Other!J51</f>
        <v>0.78321284787146428</v>
      </c>
      <c r="I51" s="151">
        <f t="shared" si="2"/>
        <v>3.8159527936464306</v>
      </c>
      <c r="J51" s="151">
        <v>0.68055729079322957</v>
      </c>
    </row>
    <row r="52" spans="1:11" ht="12" customHeight="1" x14ac:dyDescent="0.25">
      <c r="A52" s="150">
        <v>2012</v>
      </c>
      <c r="B52" s="151">
        <f>Almonds!K52</f>
        <v>2.0143264073861715</v>
      </c>
      <c r="C52" s="151">
        <f>Hazelnuts!J52</f>
        <v>5.9095438229642028E-2</v>
      </c>
      <c r="D52" s="151">
        <f>Pecans!J52</f>
        <v>0.43003139746984126</v>
      </c>
      <c r="E52" s="151">
        <f>Walnuts!J52</f>
        <v>0.47046429999616163</v>
      </c>
      <c r="F52" s="151">
        <f>Macadamias!J52</f>
        <v>0.10502205850859389</v>
      </c>
      <c r="G52" s="151">
        <f>Pistachios!J52</f>
        <v>0.26767897146698671</v>
      </c>
      <c r="H52" s="151">
        <f>Other!J52</f>
        <v>0.85733270058118505</v>
      </c>
      <c r="I52" s="151">
        <f t="shared" si="2"/>
        <v>4.203951273638582</v>
      </c>
      <c r="J52" s="151">
        <v>0.77824526403900685</v>
      </c>
      <c r="K52" s="48"/>
    </row>
    <row r="53" spans="1:11" ht="12" customHeight="1" x14ac:dyDescent="0.25">
      <c r="A53" s="148">
        <v>2013</v>
      </c>
      <c r="B53" s="146">
        <f>Almonds!K53</f>
        <v>1.944338024298248</v>
      </c>
      <c r="C53" s="146">
        <f>Hazelnuts!J53</f>
        <v>5.0812611447756853E-2</v>
      </c>
      <c r="D53" s="146">
        <f>Pecans!J53</f>
        <v>0.35462544011908498</v>
      </c>
      <c r="E53" s="146">
        <f>Walnuts!J53</f>
        <v>0.46846569548624672</v>
      </c>
      <c r="F53" s="146">
        <f>Macadamias!J53</f>
        <v>0.10005799334072812</v>
      </c>
      <c r="G53" s="146">
        <f>Pistachios!J53</f>
        <v>0.17973523657530893</v>
      </c>
      <c r="H53" s="146">
        <f>Other!J53</f>
        <v>0.92973375760652177</v>
      </c>
      <c r="I53" s="146">
        <f t="shared" ref="I53:I60" si="3">SUM(B53:H53)</f>
        <v>4.0277687588738962</v>
      </c>
      <c r="J53" s="146">
        <v>0.71426264808631068</v>
      </c>
      <c r="K53" s="48"/>
    </row>
    <row r="54" spans="1:11" ht="12" customHeight="1" x14ac:dyDescent="0.25">
      <c r="A54" s="150">
        <v>2014</v>
      </c>
      <c r="B54" s="151">
        <f>Almonds!K54</f>
        <v>1.72529235305218</v>
      </c>
      <c r="C54" s="151">
        <f>Hazelnuts!J54</f>
        <v>7.4489909724365796E-2</v>
      </c>
      <c r="D54" s="151">
        <f>Pecans!J54</f>
        <v>0.49112938051058086</v>
      </c>
      <c r="E54" s="151">
        <f>Walnuts!J54</f>
        <v>0.412461092268255</v>
      </c>
      <c r="F54" s="151">
        <f>Macadamias!J54</f>
        <v>0.10792018655463632</v>
      </c>
      <c r="G54" s="151">
        <f>Pistachios!J54</f>
        <v>0.21146465436585524</v>
      </c>
      <c r="H54" s="151">
        <f>Other!J54</f>
        <v>1.0729823754188901</v>
      </c>
      <c r="I54" s="151">
        <f t="shared" si="3"/>
        <v>4.095739951894763</v>
      </c>
      <c r="J54" s="151">
        <v>0.85405663678152732</v>
      </c>
      <c r="K54" s="48"/>
    </row>
    <row r="55" spans="1:11" ht="12" customHeight="1" x14ac:dyDescent="0.25">
      <c r="A55" s="150">
        <v>2015</v>
      </c>
      <c r="B55" s="151">
        <f>Almonds!K55</f>
        <v>1.8151702293818519</v>
      </c>
      <c r="C55" s="151">
        <f>Hazelnuts!J55</f>
        <v>4.3037541370616883E-2</v>
      </c>
      <c r="D55" s="151">
        <f>Pecans!J55</f>
        <v>0.42892395101149056</v>
      </c>
      <c r="E55" s="151">
        <f>Walnuts!J55</f>
        <v>0.39716601526191853</v>
      </c>
      <c r="F55" s="151">
        <f>Macadamias!J55</f>
        <v>0.11185230535925729</v>
      </c>
      <c r="G55" s="151">
        <f>Pistachios!J55</f>
        <v>0.22883190031180414</v>
      </c>
      <c r="H55" s="151">
        <f>Other!J55</f>
        <v>1.0657992514449532</v>
      </c>
      <c r="I55" s="151">
        <f t="shared" si="3"/>
        <v>4.0907811941418926</v>
      </c>
      <c r="J55" s="151">
        <v>0.94710798841862476</v>
      </c>
      <c r="K55" s="48"/>
    </row>
    <row r="56" spans="1:11" ht="12" customHeight="1" x14ac:dyDescent="0.25">
      <c r="A56" s="218">
        <v>2016</v>
      </c>
      <c r="B56" s="219">
        <f>Almonds!K56</f>
        <v>2.1625125294921119</v>
      </c>
      <c r="C56" s="219">
        <f>Hazelnuts!J56</f>
        <v>5.4656049942512192E-2</v>
      </c>
      <c r="D56" s="219">
        <f>Pecans!J56</f>
        <v>0.44413451601800419</v>
      </c>
      <c r="E56" s="219">
        <f>Walnuts!J56</f>
        <v>0.56973850586979213</v>
      </c>
      <c r="F56" s="219">
        <f>Macadamias!J56</f>
        <v>7.2121805888754456E-2</v>
      </c>
      <c r="G56" s="219">
        <f>Pistachios!J56</f>
        <v>0.43518426209617928</v>
      </c>
      <c r="H56" s="219">
        <f>Other!J56</f>
        <v>1.1413241620529648</v>
      </c>
      <c r="I56" s="219">
        <f t="shared" si="3"/>
        <v>4.8796718313603193</v>
      </c>
      <c r="J56" s="219">
        <v>0.92902532283945616</v>
      </c>
      <c r="K56" s="48"/>
    </row>
    <row r="57" spans="1:11" ht="12" customHeight="1" x14ac:dyDescent="0.25">
      <c r="A57" s="152">
        <v>2017</v>
      </c>
      <c r="B57" s="220">
        <f>Almonds!K57</f>
        <v>2.3207011769769661</v>
      </c>
      <c r="C57" s="220">
        <f>Hazelnuts!J57</f>
        <v>6.4616287003936596E-2</v>
      </c>
      <c r="D57" s="220">
        <f>Pecans!J57</f>
        <v>0.47543390603595637</v>
      </c>
      <c r="E57" s="220">
        <f>Walnuts!J57</f>
        <v>0.5028361201882845</v>
      </c>
      <c r="F57" s="220">
        <f>Macadamias!J57</f>
        <v>0.10295926498750622</v>
      </c>
      <c r="G57" s="220">
        <f>Pistachios!J57</f>
        <v>0.42131573955551921</v>
      </c>
      <c r="H57" s="220">
        <f>Other!J57</f>
        <v>1.1762196307698998</v>
      </c>
      <c r="I57" s="220">
        <f t="shared" si="3"/>
        <v>5.0640821255180688</v>
      </c>
      <c r="J57" s="220">
        <v>0.88656226494139723</v>
      </c>
      <c r="K57" s="48"/>
    </row>
    <row r="58" spans="1:11" ht="12" customHeight="1" x14ac:dyDescent="0.25">
      <c r="A58" s="153">
        <v>2018</v>
      </c>
      <c r="B58" s="221">
        <f>Almonds!K58</f>
        <v>2.3680865013298562</v>
      </c>
      <c r="C58" s="221">
        <f>Hazelnuts!J58</f>
        <v>9.6745740049822837E-2</v>
      </c>
      <c r="D58" s="221">
        <f>Pecans!J58</f>
        <v>0.51460263720214561</v>
      </c>
      <c r="E58" s="221">
        <f>Walnuts!J58</f>
        <v>0.55602591784536459</v>
      </c>
      <c r="F58" s="221">
        <f>Macadamias!J58</f>
        <v>0.11290494770252529</v>
      </c>
      <c r="G58" s="221">
        <f>Pistachios!J58</f>
        <v>0.48892293690506183</v>
      </c>
      <c r="H58" s="221">
        <f>Other!J58</f>
        <v>1.0899480812619906</v>
      </c>
      <c r="I58" s="221">
        <f t="shared" si="3"/>
        <v>5.2272367622967675</v>
      </c>
      <c r="J58" s="222">
        <v>0.94010757863045191</v>
      </c>
      <c r="K58" s="48"/>
    </row>
    <row r="59" spans="1:11" ht="12" customHeight="1" x14ac:dyDescent="0.25">
      <c r="A59" s="152">
        <v>2019</v>
      </c>
      <c r="B59" s="220">
        <f>Almonds!K59</f>
        <v>2.3902580672483205</v>
      </c>
      <c r="C59" s="220">
        <f>Hazelnuts!J59</f>
        <v>9.2313230265615581E-2</v>
      </c>
      <c r="D59" s="220">
        <f>Pecans!J59</f>
        <v>0.53908426394761566</v>
      </c>
      <c r="E59" s="220">
        <f>Walnuts!J59</f>
        <v>0.540704985508217</v>
      </c>
      <c r="F59" s="220">
        <f>Macadamias!J59</f>
        <v>0.10717347500777977</v>
      </c>
      <c r="G59" s="220">
        <f>Pistachios!J59</f>
        <v>0.48169541140914079</v>
      </c>
      <c r="H59" s="220">
        <f>Other!J59</f>
        <v>1.3002225781618704</v>
      </c>
      <c r="I59" s="220">
        <f t="shared" si="3"/>
        <v>5.4514520115485601</v>
      </c>
      <c r="J59" s="223">
        <v>0.87011211071014083</v>
      </c>
      <c r="K59" s="48"/>
    </row>
    <row r="60" spans="1:11" ht="12" customHeight="1" thickBot="1" x14ac:dyDescent="0.3">
      <c r="A60" s="140">
        <v>2020</v>
      </c>
      <c r="B60" s="224">
        <f>Almonds!K60</f>
        <v>2.5104334399133719</v>
      </c>
      <c r="C60" s="224">
        <f>Hazelnuts!J60</f>
        <v>8.6171579677892032E-2</v>
      </c>
      <c r="D60" s="224">
        <f>Pecans!J60</f>
        <v>0.58738159083611741</v>
      </c>
      <c r="E60" s="224">
        <f>Walnuts!J60</f>
        <v>0.5885730159563145</v>
      </c>
      <c r="F60" s="224">
        <f>Macadamias!J60</f>
        <v>9.4458645277262693E-2</v>
      </c>
      <c r="G60" s="224">
        <f>Pistachios!J60</f>
        <v>0.60268834130192861</v>
      </c>
      <c r="H60" s="224">
        <f>Other!J60</f>
        <v>1.3088090139258204</v>
      </c>
      <c r="I60" s="224">
        <f t="shared" si="3"/>
        <v>5.7785156268887086</v>
      </c>
      <c r="J60" s="224">
        <v>0.83183790918579081</v>
      </c>
      <c r="K60" s="48"/>
    </row>
    <row r="61" spans="1:11" ht="15" customHeight="1" thickTop="1" x14ac:dyDescent="0.25">
      <c r="A61" s="45" t="s">
        <v>31</v>
      </c>
      <c r="B61" s="45"/>
      <c r="C61" s="45"/>
      <c r="D61" s="45"/>
      <c r="E61" s="45"/>
      <c r="F61" s="45"/>
      <c r="G61" s="45"/>
      <c r="H61" s="45"/>
      <c r="I61" s="45"/>
      <c r="J61" s="45"/>
      <c r="K61" s="48"/>
    </row>
    <row r="62" spans="1:11" ht="15.75" customHeight="1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8"/>
    </row>
    <row r="63" spans="1:11" ht="15" customHeight="1" x14ac:dyDescent="0.25">
      <c r="A63" s="45" t="s">
        <v>75</v>
      </c>
      <c r="B63" s="45"/>
      <c r="C63" s="45"/>
      <c r="D63" s="45"/>
      <c r="E63" s="45"/>
      <c r="F63" s="45"/>
      <c r="G63" s="45"/>
      <c r="H63" s="45"/>
      <c r="I63" s="45"/>
      <c r="J63" s="45"/>
    </row>
    <row r="64" spans="1:11" ht="15" customHeight="1" x14ac:dyDescent="0.25">
      <c r="A64" s="45" t="s">
        <v>124</v>
      </c>
      <c r="B64" s="45"/>
      <c r="C64" s="45"/>
      <c r="D64" s="45"/>
      <c r="E64" s="45"/>
      <c r="F64" s="45"/>
      <c r="G64" s="45"/>
      <c r="H64" s="45"/>
      <c r="I64" s="45"/>
      <c r="J64" s="45"/>
    </row>
    <row r="65" spans="1:10" ht="15" customHeight="1" x14ac:dyDescent="0.25">
      <c r="A65" s="45" t="s">
        <v>76</v>
      </c>
      <c r="B65" s="45"/>
      <c r="C65" s="45"/>
      <c r="D65" s="45"/>
      <c r="E65" s="45"/>
      <c r="F65" s="45"/>
      <c r="G65" s="45"/>
      <c r="H65" s="45"/>
      <c r="I65" s="45"/>
      <c r="J65" s="45"/>
    </row>
    <row r="66" spans="1:10" ht="15" customHeight="1" x14ac:dyDescent="0.25">
      <c r="A66" s="45" t="s">
        <v>77</v>
      </c>
      <c r="B66" s="45"/>
      <c r="C66" s="45"/>
      <c r="D66" s="45"/>
      <c r="E66" s="45"/>
      <c r="F66" s="45"/>
      <c r="G66" s="45"/>
      <c r="H66" s="45"/>
      <c r="I66" s="45"/>
      <c r="J66" s="45"/>
    </row>
    <row r="67" spans="1:10" ht="15" customHeight="1" x14ac:dyDescent="0.25">
      <c r="A67" s="45" t="s">
        <v>78</v>
      </c>
      <c r="B67" s="45"/>
      <c r="C67" s="45"/>
      <c r="D67" s="45"/>
      <c r="E67" s="45"/>
      <c r="F67" s="45"/>
      <c r="G67" s="45"/>
      <c r="H67" s="45"/>
      <c r="I67" s="45"/>
      <c r="J67" s="45"/>
    </row>
    <row r="68" spans="1:10" ht="15.75" customHeigh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</row>
    <row r="69" spans="1:10" ht="12" customHeight="1" x14ac:dyDescent="0.25">
      <c r="A69" s="45" t="s">
        <v>46</v>
      </c>
      <c r="B69" s="45"/>
      <c r="C69" s="45"/>
      <c r="D69" s="45"/>
      <c r="E69" s="45"/>
      <c r="F69" s="45"/>
      <c r="G69" s="45"/>
      <c r="H69" s="45"/>
      <c r="I69" s="45"/>
      <c r="J69" s="45"/>
    </row>
    <row r="70" spans="1:10" ht="12" customHeight="1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</row>
    <row r="71" spans="1:10" ht="12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</row>
    <row r="72" spans="1:10" ht="12" customHeight="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</row>
    <row r="73" spans="1:10" ht="12" customHeigh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</row>
    <row r="74" spans="1:10" ht="12" customHeight="1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</row>
    <row r="75" spans="1:10" ht="12" customHeigh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 fitToPage="1"/>
  </sheetPr>
  <dimension ref="A1:L81"/>
  <sheetViews>
    <sheetView showZeros="0" showOutlineSymbols="0" zoomScaleNormal="100" workbookViewId="0">
      <pane ySplit="4" topLeftCell="A5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15" customWidth="1"/>
    <col min="2" max="2" width="22.6640625" style="15" customWidth="1"/>
    <col min="3" max="4" width="12.6640625" style="41" customWidth="1"/>
    <col min="5" max="5" width="15.5546875" style="41" customWidth="1"/>
    <col min="6" max="6" width="13.33203125" style="41" customWidth="1"/>
    <col min="7" max="7" width="12.6640625" style="41" customWidth="1"/>
    <col min="8" max="8" width="13.44140625" style="40" customWidth="1"/>
    <col min="9" max="9" width="12.6640625" style="40" customWidth="1"/>
    <col min="10" max="10" width="12.6640625" style="16" customWidth="1"/>
    <col min="11" max="16384" width="12.6640625" style="6"/>
  </cols>
  <sheetData>
    <row r="1" spans="1:10" s="4" customFormat="1" ht="18" customHeight="1" thickBot="1" x14ac:dyDescent="0.3">
      <c r="A1" s="63" t="s">
        <v>79</v>
      </c>
      <c r="B1" s="63"/>
      <c r="C1" s="63"/>
      <c r="D1" s="63"/>
      <c r="E1" s="63"/>
      <c r="F1" s="63"/>
      <c r="G1" s="63"/>
      <c r="H1" s="63"/>
      <c r="I1" s="116"/>
      <c r="J1" s="112" t="s">
        <v>10</v>
      </c>
    </row>
    <row r="2" spans="1:10" ht="33" customHeight="1" thickTop="1" x14ac:dyDescent="0.25">
      <c r="A2" s="66" t="s">
        <v>49</v>
      </c>
      <c r="B2" s="117" t="s">
        <v>50</v>
      </c>
      <c r="C2" s="95" t="s">
        <v>1</v>
      </c>
      <c r="D2" s="96"/>
      <c r="E2" s="96"/>
      <c r="F2" s="96"/>
      <c r="G2" s="123" t="s">
        <v>32</v>
      </c>
      <c r="H2" s="124"/>
      <c r="I2" s="120" t="s">
        <v>62</v>
      </c>
      <c r="J2" s="121"/>
    </row>
    <row r="3" spans="1:10" ht="27" customHeight="1" x14ac:dyDescent="0.25">
      <c r="A3" s="108"/>
      <c r="B3" s="118"/>
      <c r="C3" s="89" t="s">
        <v>80</v>
      </c>
      <c r="D3" s="113" t="s">
        <v>2</v>
      </c>
      <c r="E3" s="88" t="s">
        <v>42</v>
      </c>
      <c r="F3" s="88" t="s">
        <v>81</v>
      </c>
      <c r="G3" s="114" t="s">
        <v>4</v>
      </c>
      <c r="H3" s="88" t="s">
        <v>43</v>
      </c>
      <c r="I3" s="88" t="s">
        <v>3</v>
      </c>
      <c r="J3" s="115" t="s">
        <v>29</v>
      </c>
    </row>
    <row r="4" spans="1:10" ht="15" customHeight="1" x14ac:dyDescent="0.25">
      <c r="A4" s="7"/>
      <c r="B4" s="50" t="s">
        <v>23</v>
      </c>
      <c r="C4" s="122" t="s">
        <v>126</v>
      </c>
      <c r="D4" s="122"/>
      <c r="E4" s="122"/>
      <c r="F4" s="122"/>
      <c r="G4" s="122"/>
      <c r="H4" s="122"/>
      <c r="I4" s="122"/>
      <c r="J4" s="61" t="s">
        <v>24</v>
      </c>
    </row>
    <row r="5" spans="1:10" ht="12" customHeight="1" x14ac:dyDescent="0.25">
      <c r="A5" s="147">
        <v>1970</v>
      </c>
      <c r="B5" s="136">
        <v>203.84899999999999</v>
      </c>
      <c r="C5" s="196">
        <f>SUM(Almonds!C10,Walnuts!C10,Hazelnuts!C10,Macadamias!C10,Pistachios!C10,Pecans!C10,Other!C10)</f>
        <v>301325.2795925602</v>
      </c>
      <c r="D5" s="196">
        <f>SUM(Almonds!D10,Walnuts!D10,Hazelnuts!D10,Macadamias!D10,Pistachios!D10,Pecans!D10,Other!D10)</f>
        <v>149099.45000000001</v>
      </c>
      <c r="E5" s="196">
        <f>SUM(Almonds!E10,Walnuts!E10,Hazelnuts!E10,Macadamias!E10,Pistachios!E10,Pecans!E10,Other!E10)</f>
        <v>84920.125999999989</v>
      </c>
      <c r="F5" s="196">
        <f>SUM(Almonds!F10,Walnuts!F10,Hazelnuts!F10,Macadamias!F10,Pistachios!F10,Pecans!F10,Other!F10)</f>
        <v>535344.85559256026</v>
      </c>
      <c r="G5" s="196">
        <f>SUM(Almonds!H10,Walnuts!G10,Hazelnuts!G10,Macadamias!G10,Pistachios!G10,Pecans!G10,Other!G10)</f>
        <v>96808.357112347046</v>
      </c>
      <c r="H5" s="196">
        <f>SUM(Almonds!I10,Walnuts!H10,Hazelnuts!H10,Macadamias!H10,Pistachios!H10,Pecans!H10,Other!H10)</f>
        <v>75678.968336084014</v>
      </c>
      <c r="I5" s="196">
        <f>SUM(Almonds!J10,Walnuts!I10,Hazelnuts!I10,Macadamias!I10,Pistachios!I10,Pecans!I10,Other!I10)</f>
        <v>362857.53014412912</v>
      </c>
      <c r="J5" s="230">
        <f>SUM(Almonds!K10,Walnuts!J10,Hazelnuts!J10,Macadamias!J10,Pistachios!J10,Pecans!J10,Other!J10)</f>
        <v>1.7800309549918278</v>
      </c>
    </row>
    <row r="6" spans="1:10" ht="12" customHeight="1" x14ac:dyDescent="0.25">
      <c r="A6" s="148">
        <v>1971</v>
      </c>
      <c r="B6" s="149">
        <v>206.46599999999998</v>
      </c>
      <c r="C6" s="199">
        <f>SUM(Almonds!C11,Walnuts!C11,Hazelnuts!C11,Macadamias!C11,Pistachios!C11,Pecans!C11,Other!C11)</f>
        <v>376913.2936858855</v>
      </c>
      <c r="D6" s="199">
        <f>SUM(Almonds!D11,Walnuts!D11,Hazelnuts!D11,Macadamias!D11,Pistachios!D11,Pecans!D11,Other!D11)</f>
        <v>151800.29999999999</v>
      </c>
      <c r="E6" s="199">
        <f>SUM(Almonds!E11,Walnuts!E11,Hazelnuts!E11,Macadamias!E11,Pistachios!E11,Pecans!E11,Other!E11)</f>
        <v>75678.968336084014</v>
      </c>
      <c r="F6" s="199">
        <f>SUM(Almonds!F11,Walnuts!F11,Hazelnuts!F11,Macadamias!F11,Pistachios!F11,Pecans!F11,Other!F11)</f>
        <v>604392.56202196947</v>
      </c>
      <c r="G6" s="199">
        <f>SUM(Almonds!H11,Walnuts!G11,Hazelnuts!G11,Macadamias!G11,Pistachios!G11,Pecans!G11,Other!G11)</f>
        <v>124344.55798735954</v>
      </c>
      <c r="H6" s="199">
        <f>SUM(Almonds!I11,Walnuts!H11,Hazelnuts!H11,Macadamias!H11,Pistachios!H11,Pecans!H11,Other!H11)</f>
        <v>81187.835663521924</v>
      </c>
      <c r="I6" s="199">
        <f>SUM(Almonds!J11,Walnuts!I11,Hazelnuts!I11,Macadamias!I11,Pistachios!I11,Pecans!I11,Other!I11)</f>
        <v>398860.1683710881</v>
      </c>
      <c r="J6" s="231">
        <f>SUM(Almonds!K11,Walnuts!J11,Hazelnuts!J11,Macadamias!J11,Pistachios!J11,Pecans!J11,Other!J11)</f>
        <v>1.9318443151467464</v>
      </c>
    </row>
    <row r="7" spans="1:10" ht="12" customHeight="1" x14ac:dyDescent="0.25">
      <c r="A7" s="148">
        <v>1972</v>
      </c>
      <c r="B7" s="149">
        <v>208.917</v>
      </c>
      <c r="C7" s="199">
        <f>SUM(Almonds!C12,Walnuts!C12,Hazelnuts!C12,Macadamias!C12,Pistachios!C12,Pecans!C12,Other!C12)</f>
        <v>319538.45469886874</v>
      </c>
      <c r="D7" s="199">
        <f>SUM(Almonds!D12,Walnuts!D12,Hazelnuts!D12,Macadamias!D12,Pistachios!D12,Pecans!D12,Other!D12)</f>
        <v>177774.45</v>
      </c>
      <c r="E7" s="199">
        <f>SUM(Almonds!E12,Walnuts!E12,Hazelnuts!E12,Macadamias!E12,Pistachios!E12,Pecans!E12,Other!E12)</f>
        <v>81187.835663521924</v>
      </c>
      <c r="F7" s="199">
        <f>SUM(Almonds!F12,Walnuts!F12,Hazelnuts!F12,Macadamias!F12,Pistachios!F12,Pecans!F12,Other!F12)</f>
        <v>578500.74036239064</v>
      </c>
      <c r="G7" s="199">
        <f>SUM(Almonds!H12,Walnuts!G12,Hazelnuts!G12,Macadamias!G12,Pistachios!G12,Pecans!G12,Other!G12)</f>
        <v>105235.70579563094</v>
      </c>
      <c r="H7" s="199">
        <f>SUM(Almonds!I12,Walnuts!H12,Hazelnuts!H12,Macadamias!H12,Pistachios!H12,Pecans!H12,Other!H12)</f>
        <v>55855.551427344377</v>
      </c>
      <c r="I7" s="199">
        <f>SUM(Almonds!J12,Walnuts!I12,Hazelnuts!I12,Macadamias!I12,Pistachios!I12,Pecans!I12,Other!I12)</f>
        <v>417409.48313941527</v>
      </c>
      <c r="J7" s="231">
        <f>SUM(Almonds!K12,Walnuts!J12,Hazelnuts!J12,Macadamias!J12,Pistachios!J12,Pecans!J12,Other!J12)</f>
        <v>1.9979680118870906</v>
      </c>
    </row>
    <row r="8" spans="1:10" ht="12" customHeight="1" x14ac:dyDescent="0.25">
      <c r="A8" s="148">
        <v>1973</v>
      </c>
      <c r="B8" s="149">
        <v>210.98500000000001</v>
      </c>
      <c r="C8" s="199">
        <f>SUM(Almonds!C13,Walnuts!C13,Hazelnuts!C13,Macadamias!C13,Pistachios!C13,Pecans!C13,Other!C13)</f>
        <v>412398.9896297839</v>
      </c>
      <c r="D8" s="199">
        <f>SUM(Almonds!D13,Walnuts!D13,Hazelnuts!D13,Macadamias!D13,Pistachios!D13,Pecans!D13,Other!D13)</f>
        <v>152429.9</v>
      </c>
      <c r="E8" s="199">
        <f>SUM(Almonds!E13,Walnuts!E13,Hazelnuts!E13,Macadamias!E13,Pistachios!E13,Pecans!E13,Other!E13)</f>
        <v>55855.551427344377</v>
      </c>
      <c r="F8" s="199">
        <f>SUM(Almonds!F13,Walnuts!F13,Hazelnuts!F13,Macadamias!F13,Pistachios!F13,Pecans!F13,Other!F13)</f>
        <v>620684.44105712837</v>
      </c>
      <c r="G8" s="199">
        <f>SUM(Almonds!H13,Walnuts!G13,Hazelnuts!G13,Macadamias!G13,Pistachios!G13,Pecans!G13,Other!G13)</f>
        <v>115595.82868954421</v>
      </c>
      <c r="H8" s="199">
        <f>SUM(Almonds!I13,Walnuts!H13,Hazelnuts!H13,Macadamias!H13,Pistachios!H13,Pecans!H13,Other!H13)</f>
        <v>127733.66580907501</v>
      </c>
      <c r="I8" s="199">
        <f>SUM(Almonds!J13,Walnuts!I13,Hazelnuts!I13,Macadamias!I13,Pistachios!I13,Pecans!I13,Other!I13)</f>
        <v>377354.94655850902</v>
      </c>
      <c r="J8" s="231">
        <f>SUM(Almonds!K13,Walnuts!J13,Hazelnuts!J13,Macadamias!J13,Pistachios!J13,Pecans!J13,Other!J13)</f>
        <v>1.7885392163353273</v>
      </c>
    </row>
    <row r="9" spans="1:10" ht="12" customHeight="1" x14ac:dyDescent="0.25">
      <c r="A9" s="148">
        <v>1974</v>
      </c>
      <c r="B9" s="149">
        <v>212.93199999999999</v>
      </c>
      <c r="C9" s="199">
        <f>SUM(Almonds!C14,Walnuts!C14,Hazelnuts!C14,Macadamias!C14,Pistachios!C14,Pecans!C14,Other!C14)</f>
        <v>396513.17480769556</v>
      </c>
      <c r="D9" s="199">
        <f>SUM(Almonds!D14,Walnuts!D14,Hazelnuts!D14,Macadamias!D14,Pistachios!D14,Pecans!D14,Other!D14)</f>
        <v>116389.25</v>
      </c>
      <c r="E9" s="199">
        <f>SUM(Almonds!E14,Walnuts!E14,Hazelnuts!E14,Macadamias!E14,Pistachios!E14,Pecans!E14,Other!E14)</f>
        <v>127733.66580907501</v>
      </c>
      <c r="F9" s="199">
        <f>SUM(Almonds!F14,Walnuts!F14,Hazelnuts!F14,Macadamias!F14,Pistachios!F14,Pecans!F14,Other!F14)</f>
        <v>640636.09061677055</v>
      </c>
      <c r="G9" s="199">
        <f>SUM(Almonds!H14,Walnuts!G14,Hazelnuts!G14,Macadamias!G14,Pistachios!G14,Pecans!G14,Other!G14)</f>
        <v>144690.18857523601</v>
      </c>
      <c r="H9" s="199">
        <f>SUM(Almonds!I14,Walnuts!H14,Hazelnuts!H14,Macadamias!H14,Pistachios!H14,Pecans!H14,Other!H14)</f>
        <v>152883.9195905283</v>
      </c>
      <c r="I9" s="199">
        <f>SUM(Almonds!J14,Walnuts!I14,Hazelnuts!I14,Macadamias!I14,Pistachios!I14,Pecans!I14,Other!I14)</f>
        <v>343061.98245100625</v>
      </c>
      <c r="J9" s="231">
        <f>SUM(Almonds!K14,Walnuts!J14,Hazelnuts!J14,Macadamias!J14,Pistachios!J14,Pecans!J14,Other!J14)</f>
        <v>1.6111339885550611</v>
      </c>
    </row>
    <row r="10" spans="1:10" ht="12" customHeight="1" x14ac:dyDescent="0.25">
      <c r="A10" s="148">
        <v>1975</v>
      </c>
      <c r="B10" s="149">
        <v>214.93100000000001</v>
      </c>
      <c r="C10" s="199">
        <f>SUM(Almonds!C15,Walnuts!C15,Hazelnuts!C15,Macadamias!C15,Pistachios!C15,Pecans!C15,Other!C15)</f>
        <v>431962.83936346986</v>
      </c>
      <c r="D10" s="199">
        <f>SUM(Almonds!D15,Walnuts!D15,Hazelnuts!D15,Macadamias!D15,Pistachios!D15,Pecans!D15,Other!D15)</f>
        <v>166993.04999999999</v>
      </c>
      <c r="E10" s="199">
        <f>SUM(Almonds!E15,Walnuts!E15,Hazelnuts!E15,Macadamias!E15,Pistachios!E15,Pecans!E15,Other!E15)</f>
        <v>152883.9195905283</v>
      </c>
      <c r="F10" s="199">
        <f>SUM(Almonds!F15,Walnuts!F15,Hazelnuts!F15,Macadamias!F15,Pistachios!F15,Pecans!F15,Other!F15)</f>
        <v>751839.80895399814</v>
      </c>
      <c r="G10" s="199">
        <f>SUM(Almonds!H15,Walnuts!G15,Hazelnuts!G15,Macadamias!G15,Pistachios!G15,Pecans!G15,Other!G15)</f>
        <v>189498.71976512851</v>
      </c>
      <c r="H10" s="199">
        <f>SUM(Almonds!I15,Walnuts!H15,Hazelnuts!H15,Macadamias!H15,Pistachios!H15,Pecans!H15,Other!H15)</f>
        <v>136797.54845402384</v>
      </c>
      <c r="I10" s="199">
        <f>SUM(Almonds!J15,Walnuts!I15,Hazelnuts!I15,Macadamias!I15,Pistachios!I15,Pecans!I15,Other!I15)</f>
        <v>425543.5407348458</v>
      </c>
      <c r="J10" s="231">
        <f>SUM(Almonds!K15,Walnuts!J15,Hazelnuts!J15,Macadamias!J15,Pistachios!J15,Pecans!J15,Other!J15)</f>
        <v>1.9799076947245662</v>
      </c>
    </row>
    <row r="11" spans="1:10" ht="12" customHeight="1" x14ac:dyDescent="0.25">
      <c r="A11" s="147">
        <v>1976</v>
      </c>
      <c r="B11" s="136">
        <v>217.095</v>
      </c>
      <c r="C11" s="196">
        <f>SUM(Almonds!C16,Walnuts!C16,Hazelnuts!C16,Macadamias!C16,Pistachios!C16,Pecans!C16,Other!C16)</f>
        <v>456972.63166401972</v>
      </c>
      <c r="D11" s="196">
        <f>SUM(Almonds!D16,Walnuts!D16,Hazelnuts!D16,Macadamias!D16,Pistachios!D16,Pecans!D16,Other!D16)</f>
        <v>161379.29999999999</v>
      </c>
      <c r="E11" s="196">
        <f>SUM(Almonds!E16,Walnuts!E16,Hazelnuts!E16,Macadamias!E16,Pistachios!E16,Pecans!E16,Other!E16)</f>
        <v>136797.54845402384</v>
      </c>
      <c r="F11" s="196">
        <f>SUM(Almonds!F16,Walnuts!F16,Hazelnuts!F16,Macadamias!F16,Pistachios!F16,Pecans!F16,Other!F16)</f>
        <v>755149.48011804349</v>
      </c>
      <c r="G11" s="196">
        <f>SUM(Almonds!H16,Walnuts!G16,Hazelnuts!G16,Macadamias!G16,Pistachios!G16,Pecans!G16,Other!G16)</f>
        <v>218125.48689564344</v>
      </c>
      <c r="H11" s="196">
        <f>SUM(Almonds!I16,Walnuts!H16,Hazelnuts!H16,Macadamias!H16,Pistachios!H16,Pecans!H16,Other!H16)</f>
        <v>114521.06502759519</v>
      </c>
      <c r="I11" s="196">
        <f>SUM(Almonds!J16,Walnuts!I16,Hazelnuts!I16,Macadamias!I16,Pistachios!I16,Pecans!I16,Other!I16)</f>
        <v>422502.92819480493</v>
      </c>
      <c r="J11" s="230">
        <f>SUM(Almonds!K16,Walnuts!J16,Hazelnuts!J16,Macadamias!J16,Pistachios!J16,Pecans!J16,Other!J16)</f>
        <v>1.9461660940823369</v>
      </c>
    </row>
    <row r="12" spans="1:10" ht="12" customHeight="1" x14ac:dyDescent="0.25">
      <c r="A12" s="147">
        <v>1977</v>
      </c>
      <c r="B12" s="136">
        <v>219.179</v>
      </c>
      <c r="C12" s="196">
        <f>SUM(Almonds!C17,Walnuts!C17,Hazelnuts!C17,Macadamias!C17,Pistachios!C17,Pecans!C17,Other!C17)</f>
        <v>551831.43479037005</v>
      </c>
      <c r="D12" s="196">
        <f>SUM(Almonds!D17,Walnuts!D17,Hazelnuts!D17,Macadamias!D17,Pistachios!D17,Pecans!D17,Other!D17)</f>
        <v>106370.65</v>
      </c>
      <c r="E12" s="196">
        <f>SUM(Almonds!E17,Walnuts!E17,Hazelnuts!E17,Macadamias!E17,Pistachios!E17,Pecans!E17,Other!E17)</f>
        <v>114521.06502759519</v>
      </c>
      <c r="F12" s="196">
        <f>SUM(Almonds!F17,Walnuts!F17,Hazelnuts!F17,Macadamias!F17,Pistachios!F17,Pecans!F17,Other!F17)</f>
        <v>772723.14981796511</v>
      </c>
      <c r="G12" s="196">
        <f>SUM(Almonds!H17,Walnuts!G17,Hazelnuts!G17,Macadamias!G17,Pistachios!G17,Pecans!G17,Other!G17)</f>
        <v>233166.95546985662</v>
      </c>
      <c r="H12" s="196">
        <f>SUM(Almonds!I17,Walnuts!H17,Hazelnuts!H17,Macadamias!H17,Pistachios!H17,Pecans!H17,Other!H17)</f>
        <v>156162.42274415144</v>
      </c>
      <c r="I12" s="196">
        <f>SUM(Almonds!J17,Walnuts!I17,Hazelnuts!I17,Macadamias!I17,Pistachios!I17,Pecans!I17,Other!I17)</f>
        <v>383393.77160395711</v>
      </c>
      <c r="J12" s="230">
        <f>SUM(Almonds!K17,Walnuts!J17,Hazelnuts!J17,Macadamias!J17,Pistachios!J17,Pecans!J17,Other!J17)</f>
        <v>1.7492267580560046</v>
      </c>
    </row>
    <row r="13" spans="1:10" ht="12" customHeight="1" x14ac:dyDescent="0.25">
      <c r="A13" s="147">
        <v>1978</v>
      </c>
      <c r="B13" s="136">
        <v>221.47699999999998</v>
      </c>
      <c r="C13" s="196">
        <f>SUM(Almonds!C18,Walnuts!C18,Hazelnuts!C18,Macadamias!C18,Pistachios!C18,Pecans!C18,Other!C18)</f>
        <v>408070.21127127821</v>
      </c>
      <c r="D13" s="196">
        <f>SUM(Almonds!D18,Walnuts!D18,Hazelnuts!D18,Macadamias!D18,Pistachios!D18,Pecans!D18,Other!D18)</f>
        <v>124753</v>
      </c>
      <c r="E13" s="196">
        <f>SUM(Almonds!E18,Walnuts!E18,Hazelnuts!E18,Macadamias!E18,Pistachios!E18,Pecans!E18,Other!E18)</f>
        <v>156162.42274415144</v>
      </c>
      <c r="F13" s="196">
        <f>SUM(Almonds!F18,Walnuts!F18,Hazelnuts!F18,Macadamias!F18,Pistachios!F18,Pecans!F18,Other!F18)</f>
        <v>688985.63401542965</v>
      </c>
      <c r="G13" s="196">
        <f>SUM(Almonds!H18,Walnuts!G18,Hazelnuts!G18,Macadamias!G18,Pistachios!G18,Pecans!G18,Other!G18)</f>
        <v>174647.91428029194</v>
      </c>
      <c r="H13" s="196">
        <f>SUM(Almonds!I18,Walnuts!H18,Hazelnuts!H18,Macadamias!H18,Pistachios!H18,Pecans!H18,Other!H18)</f>
        <v>127304.5401935105</v>
      </c>
      <c r="I13" s="196">
        <f>SUM(Almonds!J18,Walnuts!I18,Hazelnuts!I18,Macadamias!I18,Pistachios!I18,Pecans!I18,Other!I18)</f>
        <v>387033.17954162724</v>
      </c>
      <c r="J13" s="230">
        <f>SUM(Almonds!K18,Walnuts!J18,Hazelnuts!J18,Macadamias!J18,Pistachios!J18,Pecans!J18,Other!J18)</f>
        <v>1.7475095813182735</v>
      </c>
    </row>
    <row r="14" spans="1:10" ht="12" customHeight="1" x14ac:dyDescent="0.25">
      <c r="A14" s="147">
        <v>1979</v>
      </c>
      <c r="B14" s="136">
        <v>223.86500000000001</v>
      </c>
      <c r="C14" s="196">
        <f>SUM(Almonds!C19,Walnuts!C19,Hazelnuts!C19,Macadamias!C19,Pistachios!C19,Pecans!C19,Other!C19)</f>
        <v>618396.04656415107</v>
      </c>
      <c r="D14" s="196">
        <f>SUM(Almonds!D19,Walnuts!D19,Hazelnuts!D19,Macadamias!D19,Pistachios!D19,Pecans!D19,Other!D19)</f>
        <v>121923.15</v>
      </c>
      <c r="E14" s="196">
        <f>SUM(Almonds!E19,Walnuts!E19,Hazelnuts!E19,Macadamias!E19,Pistachios!E19,Pecans!E19,Other!E19)</f>
        <v>127304.5401935105</v>
      </c>
      <c r="F14" s="196">
        <f>SUM(Almonds!F19,Walnuts!F19,Hazelnuts!F19,Macadamias!F19,Pistachios!F19,Pecans!F19,Other!F19)</f>
        <v>867623.73675766168</v>
      </c>
      <c r="G14" s="196">
        <f>SUM(Almonds!H19,Walnuts!G19,Hazelnuts!G19,Macadamias!G19,Pistachios!G19,Pecans!G19,Other!G19)</f>
        <v>294344.53558129509</v>
      </c>
      <c r="H14" s="196">
        <f>SUM(Almonds!I19,Walnuts!H19,Hazelnuts!H19,Macadamias!H19,Pistachios!H19,Pecans!H19,Other!H19)</f>
        <v>172521.65441374131</v>
      </c>
      <c r="I14" s="196">
        <f>SUM(Almonds!J19,Walnuts!I19,Hazelnuts!I19,Macadamias!I19,Pistachios!I19,Pecans!I19,Other!I19)</f>
        <v>400757.54676262522</v>
      </c>
      <c r="J14" s="230">
        <f>SUM(Almonds!K19,Walnuts!J19,Hazelnuts!J19,Macadamias!J19,Pistachios!J19,Pecans!J19,Other!J19)</f>
        <v>1.7901750910710708</v>
      </c>
    </row>
    <row r="15" spans="1:10" ht="12" customHeight="1" x14ac:dyDescent="0.25">
      <c r="A15" s="147">
        <v>1980</v>
      </c>
      <c r="B15" s="136">
        <v>226.45099999999999</v>
      </c>
      <c r="C15" s="196">
        <f>SUM(Almonds!C20,Walnuts!C20,Hazelnuts!C20,Macadamias!C20,Pistachios!C20,Pecans!C20,Other!C20)</f>
        <v>574775.131871928</v>
      </c>
      <c r="D15" s="196">
        <f>SUM(Almonds!D20,Walnuts!D20,Hazelnuts!D20,Macadamias!D20,Pistachios!D20,Pecans!D20,Other!D20)</f>
        <v>101116.85</v>
      </c>
      <c r="E15" s="196">
        <f>SUM(Almonds!E20,Walnuts!E20,Hazelnuts!E20,Macadamias!E20,Pistachios!E20,Pecans!E20,Other!E20)</f>
        <v>172521.65441374131</v>
      </c>
      <c r="F15" s="196">
        <f>SUM(Almonds!F20,Walnuts!F20,Hazelnuts!F20,Macadamias!F20,Pistachios!F20,Pecans!F20,Other!F20)</f>
        <v>848413.6362856694</v>
      </c>
      <c r="G15" s="196">
        <f>SUM(Almonds!H20,Walnuts!G20,Hazelnuts!G20,Macadamias!G20,Pistachios!G20,Pecans!G20,Other!G20)</f>
        <v>261980.3147328897</v>
      </c>
      <c r="H15" s="196">
        <f>SUM(Almonds!I20,Walnuts!H20,Hazelnuts!H20,Macadamias!H20,Pistachios!H20,Pecans!H20,Other!H20)</f>
        <v>169058.5466685007</v>
      </c>
      <c r="I15" s="196">
        <f>SUM(Almonds!J20,Walnuts!I20,Hazelnuts!I20,Macadamias!I20,Pistachios!I20,Pecans!I20,Other!I20)</f>
        <v>417374.77488427889</v>
      </c>
      <c r="J15" s="230">
        <f>SUM(Almonds!K20,Walnuts!J20,Hazelnuts!J20,Macadamias!J20,Pistachios!J20,Pecans!J20,Other!J20)</f>
        <v>1.8431129687406054</v>
      </c>
    </row>
    <row r="16" spans="1:10" ht="12" customHeight="1" x14ac:dyDescent="0.25">
      <c r="A16" s="148">
        <v>1981</v>
      </c>
      <c r="B16" s="149">
        <v>228.93700000000001</v>
      </c>
      <c r="C16" s="199">
        <f>SUM(Almonds!C21,Walnuts!C21,Hazelnuts!C21,Macadamias!C21,Pistachios!C21,Pecans!C21,Other!C21)</f>
        <v>744303.10197996907</v>
      </c>
      <c r="D16" s="199">
        <f>SUM(Almonds!D21,Walnuts!D21,Hazelnuts!D21,Macadamias!D21,Pistachios!D21,Pecans!D21,Other!D21)</f>
        <v>92598.25</v>
      </c>
      <c r="E16" s="199">
        <f>SUM(Almonds!E21,Walnuts!E21,Hazelnuts!E21,Macadamias!E21,Pistachios!E21,Pecans!E21,Other!E21)</f>
        <v>169058.5466685007</v>
      </c>
      <c r="F16" s="199">
        <f>SUM(Almonds!F21,Walnuts!F21,Hazelnuts!F21,Macadamias!F21,Pistachios!F21,Pecans!F21,Other!F21)</f>
        <v>1005959.8986484697</v>
      </c>
      <c r="G16" s="199">
        <f>SUM(Almonds!H21,Walnuts!G21,Hazelnuts!G21,Macadamias!G21,Pistachios!G21,Pecans!G21,Other!G21)</f>
        <v>279730.45373722073</v>
      </c>
      <c r="H16" s="199">
        <f>SUM(Almonds!I21,Walnuts!H21,Hazelnuts!H21,Macadamias!H21,Pistachios!H21,Pecans!H21,Other!H21)</f>
        <v>275444.37089095422</v>
      </c>
      <c r="I16" s="199">
        <f>SUM(Almonds!J21,Walnuts!I21,Hazelnuts!I21,Macadamias!I21,Pistachios!I21,Pecans!I21,Other!I21)</f>
        <v>450785.07402029482</v>
      </c>
      <c r="J16" s="231">
        <f>SUM(Almonds!K21,Walnuts!J21,Hazelnuts!J21,Macadamias!J21,Pistachios!J21,Pecans!J21,Other!J21)</f>
        <v>1.9690354727295927</v>
      </c>
    </row>
    <row r="17" spans="1:10" ht="12" customHeight="1" x14ac:dyDescent="0.25">
      <c r="A17" s="148">
        <v>1982</v>
      </c>
      <c r="B17" s="149">
        <v>231.15700000000001</v>
      </c>
      <c r="C17" s="199">
        <f>SUM(Almonds!C22,Walnuts!C22,Hazelnuts!C22,Macadamias!C22,Pistachios!C22,Pecans!C22,Other!C22)</f>
        <v>662789.68692009093</v>
      </c>
      <c r="D17" s="199">
        <f>SUM(Almonds!D22,Walnuts!D22,Hazelnuts!D22,Macadamias!D22,Pistachios!D22,Pecans!D22,Other!D22)</f>
        <v>123261.25</v>
      </c>
      <c r="E17" s="199">
        <f>SUM(Almonds!E22,Walnuts!E22,Hazelnuts!E22,Macadamias!E22,Pistachios!E22,Pecans!E22,Other!E22)</f>
        <v>275444.37089095422</v>
      </c>
      <c r="F17" s="199">
        <f>SUM(Almonds!F22,Walnuts!F22,Hazelnuts!F22,Macadamias!F22,Pistachios!F22,Pecans!F22,Other!F22)</f>
        <v>1061495.3078110451</v>
      </c>
      <c r="G17" s="199">
        <f>SUM(Almonds!H22,Walnuts!G22,Hazelnuts!G22,Macadamias!G22,Pistachios!G22,Pecans!G22,Other!G22)</f>
        <v>234339.09198940569</v>
      </c>
      <c r="H17" s="199">
        <f>SUM(Almonds!I22,Walnuts!H22,Hazelnuts!H22,Macadamias!H22,Pistachios!H22,Pecans!H22,Other!H22)</f>
        <v>314988.16296143091</v>
      </c>
      <c r="I17" s="199">
        <f>SUM(Almonds!J22,Walnuts!I22,Hazelnuts!I22,Macadamias!I22,Pistachios!I22,Pecans!I22,Other!I22)</f>
        <v>512168.05286020861</v>
      </c>
      <c r="J17" s="231">
        <f>SUM(Almonds!K22,Walnuts!J22,Hazelnuts!J22,Macadamias!J22,Pistachios!J22,Pecans!J22,Other!J22)</f>
        <v>2.2156718284984165</v>
      </c>
    </row>
    <row r="18" spans="1:10" ht="12" customHeight="1" x14ac:dyDescent="0.25">
      <c r="A18" s="148">
        <v>1983</v>
      </c>
      <c r="B18" s="149">
        <v>233.322</v>
      </c>
      <c r="C18" s="199">
        <f>SUM(Almonds!C23,Walnuts!C23,Hazelnuts!C23,Macadamias!C23,Pistachios!C23,Pecans!C23,Other!C23)</f>
        <v>518391.82000942604</v>
      </c>
      <c r="D18" s="199">
        <f>SUM(Almonds!D23,Walnuts!D23,Hazelnuts!D23,Macadamias!D23,Pistachios!D23,Pecans!D23,Other!D23)</f>
        <v>146982.54999999999</v>
      </c>
      <c r="E18" s="199">
        <f>SUM(Almonds!E23,Walnuts!E23,Hazelnuts!E23,Macadamias!E23,Pistachios!E23,Pecans!E23,Other!E23)</f>
        <v>314988.16296143091</v>
      </c>
      <c r="F18" s="199">
        <f>SUM(Almonds!F23,Walnuts!F23,Hazelnuts!F23,Macadamias!F23,Pistachios!F23,Pecans!F23,Other!F23)</f>
        <v>980362.53297085699</v>
      </c>
      <c r="G18" s="199">
        <f>SUM(Almonds!H23,Walnuts!G23,Hazelnuts!G23,Macadamias!G23,Pistachios!G23,Pecans!G23,Other!G23)</f>
        <v>219321.65888106008</v>
      </c>
      <c r="H18" s="199">
        <f>SUM(Almonds!I23,Walnuts!H23,Hazelnuts!H23,Macadamias!H23,Pistachios!H23,Pecans!H23,Other!H23)</f>
        <v>222378.81528664078</v>
      </c>
      <c r="I18" s="199">
        <f>SUM(Almonds!J23,Walnuts!I23,Hazelnuts!I23,Macadamias!I23,Pistachios!I23,Pecans!I23,Other!I23)</f>
        <v>538662.05880315602</v>
      </c>
      <c r="J18" s="231">
        <f>SUM(Almonds!K23,Walnuts!J23,Hazelnuts!J23,Macadamias!J23,Pistachios!J23,Pecans!J23,Other!J23)</f>
        <v>2.3086638156845734</v>
      </c>
    </row>
    <row r="19" spans="1:10" ht="12" customHeight="1" x14ac:dyDescent="0.25">
      <c r="A19" s="148">
        <v>1984</v>
      </c>
      <c r="B19" s="149">
        <v>235.38499999999999</v>
      </c>
      <c r="C19" s="199">
        <f>SUM(Almonds!C24,Walnuts!C24,Hazelnuts!C24,Macadamias!C24,Pistachios!C24,Pecans!C24,Other!C24)</f>
        <v>858893.08746327204</v>
      </c>
      <c r="D19" s="199">
        <f>SUM(Almonds!D24,Walnuts!D24,Hazelnuts!D24,Macadamias!D24,Pistachios!D24,Pecans!D24,Other!D24)</f>
        <v>139936.75</v>
      </c>
      <c r="E19" s="199">
        <f>SUM(Almonds!E24,Walnuts!E24,Hazelnuts!E24,Macadamias!E24,Pistachios!E24,Pecans!E24,Other!E24)</f>
        <v>222378.81528664078</v>
      </c>
      <c r="F19" s="199">
        <f>SUM(Almonds!F24,Walnuts!F24,Hazelnuts!F24,Macadamias!F24,Pistachios!F24,Pecans!F24,Other!F24)</f>
        <v>1221208.6527499126</v>
      </c>
      <c r="G19" s="199">
        <f>SUM(Almonds!H24,Walnuts!G24,Hazelnuts!G24,Macadamias!G24,Pistachios!G24,Pecans!G24,Other!G24)</f>
        <v>318131.00243343471</v>
      </c>
      <c r="H19" s="199">
        <f>SUM(Almonds!I24,Walnuts!H24,Hazelnuts!H24,Macadamias!H24,Pistachios!H24,Pecans!H24,Other!H24)</f>
        <v>331455.35202436778</v>
      </c>
      <c r="I19" s="199">
        <f>SUM(Almonds!J24,Walnuts!I24,Hazelnuts!I24,Macadamias!I24,Pistachios!I24,Pecans!I24,Other!I24)</f>
        <v>571622.29829211021</v>
      </c>
      <c r="J19" s="231">
        <f>SUM(Almonds!K24,Walnuts!J24,Hazelnuts!J24,Macadamias!J24,Pistachios!J24,Pecans!J24,Other!J24)</f>
        <v>2.4284567763116183</v>
      </c>
    </row>
    <row r="20" spans="1:10" ht="12" customHeight="1" x14ac:dyDescent="0.25">
      <c r="A20" s="148">
        <v>1985</v>
      </c>
      <c r="B20" s="149">
        <v>237.46799999999999</v>
      </c>
      <c r="C20" s="199">
        <f>SUM(Almonds!C25,Walnuts!C25,Hazelnuts!C25,Macadamias!C25,Pistachios!C25,Pecans!C25,Other!C25)</f>
        <v>771279.83587142394</v>
      </c>
      <c r="D20" s="199">
        <f>SUM(Almonds!D25,Walnuts!D25,Hazelnuts!D25,Macadamias!D25,Pistachios!D25,Pecans!D25,Other!D25)</f>
        <v>151128.65</v>
      </c>
      <c r="E20" s="199">
        <f>SUM(Almonds!E25,Walnuts!E25,Hazelnuts!E25,Macadamias!E25,Pistachios!E25,Pecans!E25,Other!E25)</f>
        <v>331455.35202436778</v>
      </c>
      <c r="F20" s="199">
        <f>SUM(Almonds!F25,Walnuts!F25,Hazelnuts!F25,Macadamias!F25,Pistachios!F25,Pecans!F25,Other!F25)</f>
        <v>1253863.837895792</v>
      </c>
      <c r="G20" s="199">
        <f>SUM(Almonds!H25,Walnuts!G25,Hazelnuts!G25,Macadamias!G25,Pistachios!G25,Pecans!G25,Other!G25)</f>
        <v>392962.50053010165</v>
      </c>
      <c r="H20" s="199">
        <f>SUM(Almonds!I25,Walnuts!H25,Hazelnuts!H25,Macadamias!H25,Pistachios!H25,Pecans!H25,Other!H25)</f>
        <v>265063.44114122842</v>
      </c>
      <c r="I20" s="199">
        <f>SUM(Almonds!J25,Walnuts!I25,Hazelnuts!I25,Macadamias!I25,Pistachios!I25,Pecans!I25,Other!I25)</f>
        <v>595837.89622446185</v>
      </c>
      <c r="J20" s="231">
        <f>SUM(Almonds!K25,Walnuts!J25,Hazelnuts!J25,Macadamias!J25,Pistachios!J25,Pecans!J25,Other!J25)</f>
        <v>2.5091292141444819</v>
      </c>
    </row>
    <row r="21" spans="1:10" ht="12" customHeight="1" x14ac:dyDescent="0.25">
      <c r="A21" s="147">
        <v>1986</v>
      </c>
      <c r="B21" s="136">
        <v>239.63800000000001</v>
      </c>
      <c r="C21" s="196">
        <f>SUM(Almonds!C26,Walnuts!C26,Hazelnuts!C26,Macadamias!C26,Pistachios!C26,Pecans!C26,Other!C26)</f>
        <v>563636.79306715017</v>
      </c>
      <c r="D21" s="196">
        <f>SUM(Almonds!D26,Walnuts!D26,Hazelnuts!D26,Macadamias!D26,Pistachios!D26,Pecans!D26,Other!D26)</f>
        <v>142992.54999999999</v>
      </c>
      <c r="E21" s="196">
        <f>SUM(Almonds!E26,Walnuts!E26,Hazelnuts!E26,Macadamias!E26,Pistachios!E26,Pecans!E26,Other!E26)</f>
        <v>265063.44114122842</v>
      </c>
      <c r="F21" s="196">
        <f>SUM(Almonds!F26,Walnuts!F26,Hazelnuts!F26,Macadamias!F26,Pistachios!F26,Pecans!F26,Other!F26)</f>
        <v>971692.78420837852</v>
      </c>
      <c r="G21" s="196">
        <f>SUM(Almonds!H26,Walnuts!G26,Hazelnuts!G26,Macadamias!G26,Pistachios!G26,Pecans!G26,Other!G26)</f>
        <v>240643.42400040093</v>
      </c>
      <c r="H21" s="196">
        <f>SUM(Almonds!I26,Walnuts!H26,Hazelnuts!H26,Macadamias!H26,Pistachios!H26,Pecans!H26,Other!H26)</f>
        <v>186186.57249559581</v>
      </c>
      <c r="I21" s="196">
        <f>SUM(Almonds!J26,Walnuts!I26,Hazelnuts!I26,Macadamias!I26,Pistachios!I26,Pecans!I26,Other!I26)</f>
        <v>544862.7877123818</v>
      </c>
      <c r="J21" s="230">
        <f>SUM(Almonds!K26,Walnuts!J26,Hazelnuts!J26,Macadamias!J26,Pistachios!J26,Pecans!J26,Other!J26)</f>
        <v>2.2736910995434023</v>
      </c>
    </row>
    <row r="22" spans="1:10" ht="12" customHeight="1" x14ac:dyDescent="0.25">
      <c r="A22" s="147">
        <v>1987</v>
      </c>
      <c r="B22" s="136">
        <v>241.78399999999999</v>
      </c>
      <c r="C22" s="196">
        <f>SUM(Almonds!C27,Walnuts!C27,Hazelnuts!C27,Macadamias!C27,Pistachios!C27,Pecans!C27,Other!C27)</f>
        <v>1010427.4441257485</v>
      </c>
      <c r="D22" s="196">
        <f>SUM(Almonds!D27,Walnuts!D27,Hazelnuts!D27,Macadamias!D27,Pistachios!D27,Pecans!D27,Other!D27)</f>
        <v>132443.9</v>
      </c>
      <c r="E22" s="196">
        <f>SUM(Almonds!E27,Walnuts!E27,Hazelnuts!E27,Macadamias!E27,Pistachios!E27,Pecans!E27,Other!E27)</f>
        <v>186186.57249559581</v>
      </c>
      <c r="F22" s="196">
        <f>SUM(Almonds!F27,Walnuts!F27,Hazelnuts!F27,Macadamias!F27,Pistachios!F27,Pecans!F27,Other!F27)</f>
        <v>1329057.9166213442</v>
      </c>
      <c r="G22" s="196">
        <f>SUM(Almonds!H27,Walnuts!G27,Hazelnuts!G27,Macadamias!G27,Pistachios!G27,Pecans!G27,Other!G27)</f>
        <v>426127.57420958078</v>
      </c>
      <c r="H22" s="196">
        <f>SUM(Almonds!I27,Walnuts!H27,Hazelnuts!H27,Macadamias!H27,Pistachios!H27,Pecans!H27,Other!H27)</f>
        <v>356779.38868862274</v>
      </c>
      <c r="I22" s="196">
        <f>SUM(Almonds!J27,Walnuts!I27,Hazelnuts!I27,Macadamias!I27,Pistachios!I27,Pecans!I27,Other!I27)</f>
        <v>546150.95372314076</v>
      </c>
      <c r="J22" s="230">
        <f>SUM(Almonds!K27,Walnuts!J27,Hazelnuts!J27,Macadamias!J27,Pistachios!J27,Pecans!J27,Other!J27)</f>
        <v>2.258838275994858</v>
      </c>
    </row>
    <row r="23" spans="1:10" ht="12" customHeight="1" x14ac:dyDescent="0.25">
      <c r="A23" s="147">
        <v>1988</v>
      </c>
      <c r="B23" s="136">
        <v>243.98099999999999</v>
      </c>
      <c r="C23" s="196">
        <f>SUM(Almonds!C28,Walnuts!C28,Hazelnuts!C28,Macadamias!C28,Pistachios!C28,Pecans!C28,Other!C28)</f>
        <v>950028.24208367197</v>
      </c>
      <c r="D23" s="196">
        <f>SUM(Almonds!D28,Walnuts!D28,Hazelnuts!D28,Macadamias!D28,Pistachios!D28,Pecans!D28,Other!D28)</f>
        <v>126741.85</v>
      </c>
      <c r="E23" s="196">
        <f>SUM(Almonds!E28,Walnuts!E28,Hazelnuts!E28,Macadamias!E28,Pistachios!E28,Pecans!E28,Other!E28)</f>
        <v>356779.38868862274</v>
      </c>
      <c r="F23" s="196">
        <f>SUM(Almonds!F28,Walnuts!F28,Hazelnuts!F28,Macadamias!F28,Pistachios!F28,Pecans!F28,Other!F28)</f>
        <v>1433549.4807722946</v>
      </c>
      <c r="G23" s="196">
        <f>SUM(Almonds!H28,Walnuts!G28,Hazelnuts!G28,Macadamias!G28,Pistachios!G28,Pecans!G28,Other!G28)</f>
        <v>456053.77241045347</v>
      </c>
      <c r="H23" s="196">
        <f>SUM(Almonds!I28,Walnuts!H28,Hazelnuts!H28,Macadamias!H28,Pistachios!H28,Pecans!H28,Other!H28)</f>
        <v>375668.13020885031</v>
      </c>
      <c r="I23" s="196">
        <f>SUM(Almonds!J28,Walnuts!I28,Hazelnuts!I28,Macadamias!I28,Pistachios!I28,Pecans!I28,Other!I28)</f>
        <v>601827.5781529909</v>
      </c>
      <c r="J23" s="230">
        <f>SUM(Almonds!K28,Walnuts!J28,Hazelnuts!J28,Macadamias!J28,Pistachios!J28,Pecans!J28,Other!J28)</f>
        <v>2.46669854682533</v>
      </c>
    </row>
    <row r="24" spans="1:10" ht="12" customHeight="1" x14ac:dyDescent="0.25">
      <c r="A24" s="147">
        <v>1989</v>
      </c>
      <c r="B24" s="136">
        <v>246.22399999999999</v>
      </c>
      <c r="C24" s="196">
        <f>SUM(Almonds!C29,Walnuts!C29,Hazelnuts!C29,Macadamias!C29,Pistachios!C29,Pecans!C29,Other!C29)</f>
        <v>805612.98193282878</v>
      </c>
      <c r="D24" s="196">
        <f>SUM(Almonds!D29,Walnuts!D29,Hazelnuts!D29,Macadamias!D29,Pistachios!D29,Pecans!D29,Other!D29)</f>
        <v>175692.8285757</v>
      </c>
      <c r="E24" s="196">
        <f>SUM(Almonds!E29,Walnuts!E29,Hazelnuts!E29,Macadamias!E29,Pistachios!E29,Pecans!E29,Other!E29)</f>
        <v>375668.13020885031</v>
      </c>
      <c r="F24" s="196">
        <f>SUM(Almonds!F29,Walnuts!F29,Hazelnuts!F29,Macadamias!F29,Pistachios!F29,Pecans!F29,Other!F29)</f>
        <v>1356973.9407173791</v>
      </c>
      <c r="G24" s="196">
        <f>SUM(Almonds!H29,Walnuts!G29,Hazelnuts!G29,Macadamias!G29,Pistachios!G29,Pecans!G29,Other!G29)</f>
        <v>489934.09813556494</v>
      </c>
      <c r="H24" s="196">
        <f>SUM(Almonds!I29,Walnuts!H29,Hazelnuts!H29,Macadamias!H29,Pistachios!H29,Pecans!H29,Other!H29)</f>
        <v>302925.7774730369</v>
      </c>
      <c r="I24" s="196">
        <f>SUM(Almonds!J29,Walnuts!I29,Hazelnuts!I29,Macadamias!I29,Pistachios!I29,Pecans!I29,Other!I29)</f>
        <v>564114.06510877726</v>
      </c>
      <c r="J24" s="230">
        <f>SUM(Almonds!K29,Walnuts!J29,Hazelnuts!J29,Macadamias!J29,Pistachios!J29,Pecans!J29,Other!J29)</f>
        <v>2.2910604372797829</v>
      </c>
    </row>
    <row r="25" spans="1:10" ht="12" customHeight="1" x14ac:dyDescent="0.25">
      <c r="A25" s="147">
        <v>1990</v>
      </c>
      <c r="B25" s="136">
        <v>248.65899999999999</v>
      </c>
      <c r="C25" s="196">
        <f>SUM(Almonds!C30,Walnuts!C30,Hazelnuts!C30,Macadamias!C30,Pistachios!C30,Pecans!C30,Other!C30)</f>
        <v>972510.62912479136</v>
      </c>
      <c r="D25" s="196">
        <f>SUM(Almonds!D30,Walnuts!D30,Hazelnuts!D30,Macadamias!D30,Pistachios!D30,Pecans!D30,Other!D30)</f>
        <v>194141.9054397</v>
      </c>
      <c r="E25" s="196">
        <f>SUM(Almonds!E30,Walnuts!E30,Hazelnuts!E30,Macadamias!E30,Pistachios!E30,Pecans!E30,Other!E30)</f>
        <v>302925.7774730369</v>
      </c>
      <c r="F25" s="196">
        <f>SUM(Almonds!F30,Walnuts!F30,Hazelnuts!F30,Macadamias!F30,Pistachios!F30,Pecans!F30,Other!F30)</f>
        <v>1469578.3120375283</v>
      </c>
      <c r="G25" s="196">
        <f>SUM(Almonds!H30,Walnuts!G30,Hazelnuts!G30,Macadamias!G30,Pistachios!G30,Pecans!G30,Other!G30)</f>
        <v>522510.12380650954</v>
      </c>
      <c r="H25" s="196">
        <f>SUM(Almonds!I30,Walnuts!H30,Hazelnuts!H30,Macadamias!H30,Pistachios!H30,Pecans!H30,Other!H30)</f>
        <v>330954.81203865429</v>
      </c>
      <c r="I25" s="196">
        <f>SUM(Almonds!J30,Walnuts!I30,Hazelnuts!I30,Macadamias!I30,Pistachios!I30,Pecans!I30,Other!I30)</f>
        <v>616113.37619236438</v>
      </c>
      <c r="J25" s="230">
        <f>SUM(Almonds!K30,Walnuts!J30,Hazelnuts!J30,Macadamias!J30,Pistachios!J30,Pecans!J30,Other!J30)</f>
        <v>2.4777441242519451</v>
      </c>
    </row>
    <row r="26" spans="1:10" ht="12" customHeight="1" x14ac:dyDescent="0.25">
      <c r="A26" s="148">
        <v>1991</v>
      </c>
      <c r="B26" s="149">
        <v>251.88900000000001</v>
      </c>
      <c r="C26" s="199">
        <f>SUM(Almonds!C31,Walnuts!C31,Hazelnuts!C31,Macadamias!C31,Pistachios!C31,Pecans!C31,Other!C31)</f>
        <v>859496.61136513622</v>
      </c>
      <c r="D26" s="199">
        <f>SUM(Almonds!D31,Walnuts!D31,Hazelnuts!D31,Macadamias!D31,Pistachios!D31,Pecans!D31,Other!D31)</f>
        <v>172812.53549857001</v>
      </c>
      <c r="E26" s="199">
        <f>SUM(Almonds!E31,Walnuts!E31,Hazelnuts!E31,Macadamias!E31,Pistachios!E31,Pecans!E31,Other!E31)</f>
        <v>330954.81203865429</v>
      </c>
      <c r="F26" s="199">
        <f>SUM(Almonds!F31,Walnuts!F31,Hazelnuts!F31,Macadamias!F31,Pistachios!F31,Pecans!F31,Other!F31)</f>
        <v>1363263.9589023606</v>
      </c>
      <c r="G26" s="199">
        <f>SUM(Almonds!H31,Walnuts!G31,Hazelnuts!G31,Macadamias!G31,Pistachios!G31,Pecans!G31,Other!G31)</f>
        <v>563595.76921966975</v>
      </c>
      <c r="H26" s="199">
        <f>SUM(Almonds!I31,Walnuts!H31,Hazelnuts!H31,Macadamias!H31,Pistachios!H31,Pecans!H31,Other!H31)</f>
        <v>245429.22658536074</v>
      </c>
      <c r="I26" s="199">
        <f>SUM(Almonds!J31,Walnuts!I31,Hazelnuts!I31,Macadamias!I31,Pistachios!I31,Pecans!I31,Other!I31)</f>
        <v>554238.96309732995</v>
      </c>
      <c r="J26" s="231">
        <f>SUM(Almonds!K31,Walnuts!J31,Hazelnuts!J31,Macadamias!J31,Pistachios!J31,Pecans!J31,Other!J31)</f>
        <v>2.2003301577176053</v>
      </c>
    </row>
    <row r="27" spans="1:10" ht="12" customHeight="1" x14ac:dyDescent="0.25">
      <c r="A27" s="148">
        <v>1992</v>
      </c>
      <c r="B27" s="149">
        <v>255.214</v>
      </c>
      <c r="C27" s="199">
        <f>SUM(Almonds!C32,Walnuts!C32,Hazelnuts!C32,Macadamias!C32,Pistachios!C32,Pecans!C32,Other!C32)</f>
        <v>871780.83117854071</v>
      </c>
      <c r="D27" s="199">
        <f>SUM(Almonds!D32,Walnuts!D32,Hazelnuts!D32,Macadamias!D32,Pistachios!D32,Pecans!D32,Other!D32)</f>
        <v>228858.7735719</v>
      </c>
      <c r="E27" s="199">
        <f>SUM(Almonds!E32,Walnuts!E32,Hazelnuts!E32,Macadamias!E32,Pistachios!E32,Pecans!E32,Other!E32)</f>
        <v>245429.22658536074</v>
      </c>
      <c r="F27" s="199">
        <f>SUM(Almonds!F32,Walnuts!F32,Hazelnuts!F32,Macadamias!F32,Pistachios!F32,Pecans!F32,Other!F32)</f>
        <v>1346068.8313358016</v>
      </c>
      <c r="G27" s="199">
        <f>SUM(Almonds!H32,Walnuts!G32,Hazelnuts!G32,Macadamias!G32,Pistachios!G32,Pecans!G32,Other!G32)</f>
        <v>542468.34018296213</v>
      </c>
      <c r="H27" s="199">
        <f>SUM(Almonds!I32,Walnuts!H32,Hazelnuts!H32,Macadamias!H32,Pistachios!H32,Pecans!H32,Other!H32)</f>
        <v>210308.97338685254</v>
      </c>
      <c r="I27" s="199">
        <f>SUM(Almonds!J32,Walnuts!I32,Hazelnuts!I32,Macadamias!I32,Pistachios!I32,Pecans!I32,Other!I32)</f>
        <v>593291.51776598685</v>
      </c>
      <c r="J27" s="231">
        <f>SUM(Almonds!K32,Walnuts!J32,Hazelnuts!J32,Macadamias!J32,Pistachios!J32,Pecans!J32,Other!J32)</f>
        <v>2.3246824929901444</v>
      </c>
    </row>
    <row r="28" spans="1:10" ht="12" customHeight="1" x14ac:dyDescent="0.25">
      <c r="A28" s="148">
        <v>1993</v>
      </c>
      <c r="B28" s="149">
        <v>258.67899999999997</v>
      </c>
      <c r="C28" s="199">
        <f>SUM(Almonds!C33,Walnuts!C33,Hazelnuts!C33,Macadamias!C33,Pistachios!C33,Pecans!C33,Other!C33)</f>
        <v>957942.91924690525</v>
      </c>
      <c r="D28" s="199">
        <f>SUM(Almonds!D33,Walnuts!D33,Hazelnuts!D33,Macadamias!D33,Pistachios!D33,Pecans!D33,Other!D33)</f>
        <v>212350.79475838001</v>
      </c>
      <c r="E28" s="199">
        <f>SUM(Almonds!E33,Walnuts!E33,Hazelnuts!E33,Macadamias!E33,Pistachios!E33,Pecans!E33,Other!E33)</f>
        <v>210308.97338685254</v>
      </c>
      <c r="F28" s="199">
        <f>SUM(Almonds!F33,Walnuts!F33,Hazelnuts!F33,Macadamias!F33,Pistachios!F33,Pecans!F33,Other!F33)</f>
        <v>1380602.6873921377</v>
      </c>
      <c r="G28" s="199">
        <f>SUM(Almonds!H33,Walnuts!G33,Hazelnuts!G33,Macadamias!G33,Pistachios!G33,Pecans!G33,Other!G33)</f>
        <v>512970.78819727915</v>
      </c>
      <c r="H28" s="199">
        <f>SUM(Almonds!I33,Walnuts!H33,Hazelnuts!H33,Macadamias!H33,Pistachios!H33,Pecans!H33,Other!H33)</f>
        <v>249242.86222782108</v>
      </c>
      <c r="I28" s="199">
        <f>SUM(Almonds!J33,Walnuts!I33,Hazelnuts!I33,Macadamias!I33,Pistachios!I33,Pecans!I33,Other!I33)</f>
        <v>618389.03696703748</v>
      </c>
      <c r="J28" s="231">
        <f>SUM(Almonds!K33,Walnuts!J33,Hazelnuts!J33,Macadamias!J33,Pistachios!J33,Pecans!J33,Other!J33)</f>
        <v>2.3905652834866289</v>
      </c>
    </row>
    <row r="29" spans="1:10" ht="12" customHeight="1" x14ac:dyDescent="0.25">
      <c r="A29" s="148">
        <v>1994</v>
      </c>
      <c r="B29" s="149">
        <v>261.91899999999998</v>
      </c>
      <c r="C29" s="199">
        <f>SUM(Almonds!C34,Walnuts!C34,Hazelnuts!C34,Macadamias!C34,Pistachios!C34,Pecans!C34,Other!C34)</f>
        <v>1073370.2278947367</v>
      </c>
      <c r="D29" s="199">
        <f>SUM(Almonds!D34,Walnuts!D34,Hazelnuts!D34,Macadamias!D34,Pistachios!D34,Pecans!D34,Other!D34)</f>
        <v>220534.88838250001</v>
      </c>
      <c r="E29" s="199">
        <f>SUM(Almonds!E34,Walnuts!E34,Hazelnuts!E34,Macadamias!E34,Pistachios!E34,Pecans!E34,Other!E34)</f>
        <v>249242.86222782108</v>
      </c>
      <c r="F29" s="199">
        <f>SUM(Almonds!F34,Walnuts!F34,Hazelnuts!F34,Macadamias!F34,Pistachios!F34,Pecans!F34,Other!F34)</f>
        <v>1543147.9785050582</v>
      </c>
      <c r="G29" s="199">
        <f>SUM(Almonds!H34,Walnuts!G34,Hazelnuts!G34,Macadamias!G34,Pistachios!G34,Pecans!G34,Other!G34)</f>
        <v>641089.58472080494</v>
      </c>
      <c r="H29" s="199">
        <f>SUM(Almonds!I34,Walnuts!H34,Hazelnuts!H34,Macadamias!H34,Pistachios!H34,Pecans!H34,Other!H34)</f>
        <v>333127.58410784713</v>
      </c>
      <c r="I29" s="199">
        <f>SUM(Almonds!J34,Walnuts!I34,Hazelnuts!I34,Macadamias!I34,Pistachios!I34,Pecans!I34,Other!I34)</f>
        <v>568930.80967640597</v>
      </c>
      <c r="J29" s="231">
        <f>SUM(Almonds!K34,Walnuts!J34,Hazelnuts!J34,Macadamias!J34,Pistachios!J34,Pecans!J34,Other!J34)</f>
        <v>2.1721631866203133</v>
      </c>
    </row>
    <row r="30" spans="1:10" ht="12" customHeight="1" x14ac:dyDescent="0.25">
      <c r="A30" s="148">
        <v>1995</v>
      </c>
      <c r="B30" s="149">
        <v>265.04399999999998</v>
      </c>
      <c r="C30" s="199">
        <f>SUM(Almonds!C35,Walnuts!C35,Hazelnuts!C35,Macadamias!C35,Pistachios!C35,Pecans!C35,Other!C35)</f>
        <v>781837.96089664893</v>
      </c>
      <c r="D30" s="199">
        <f>SUM(Almonds!D35,Walnuts!D35,Hazelnuts!D35,Macadamias!D35,Pistachios!D35,Pecans!D35,Other!D35)</f>
        <v>208850.27499999999</v>
      </c>
      <c r="E30" s="199">
        <f>SUM(Almonds!E35,Walnuts!E35,Hazelnuts!E35,Macadamias!E35,Pistachios!E35,Pecans!E35,Other!E35)</f>
        <v>333127.58410784713</v>
      </c>
      <c r="F30" s="199">
        <f>SUM(Almonds!F35,Walnuts!F35,Hazelnuts!F35,Macadamias!F35,Pistachios!F35,Pecans!F35,Other!F35)</f>
        <v>1323815.8200044963</v>
      </c>
      <c r="G30" s="199">
        <f>SUM(Almonds!H35,Walnuts!G35,Hazelnuts!G35,Macadamias!G35,Pistachios!G35,Pecans!G35,Other!G35)</f>
        <v>543371.79023633152</v>
      </c>
      <c r="H30" s="199">
        <f>SUM(Almonds!I35,Walnuts!H35,Hazelnuts!H35,Macadamias!H35,Pistachios!H35,Pecans!H35,Other!H35)</f>
        <v>218315.94447231042</v>
      </c>
      <c r="I30" s="199">
        <f>SUM(Almonds!J35,Walnuts!I35,Hazelnuts!I35,Macadamias!I35,Pistachios!I35,Pecans!I35,Other!I35)</f>
        <v>562128.08529585414</v>
      </c>
      <c r="J30" s="231">
        <f>SUM(Almonds!K35,Walnuts!J35,Hazelnuts!J35,Macadamias!J35,Pistachios!J35,Pecans!J35,Other!J35)</f>
        <v>2.1208859106256104</v>
      </c>
    </row>
    <row r="31" spans="1:10" ht="12" customHeight="1" x14ac:dyDescent="0.25">
      <c r="A31" s="147">
        <v>1996</v>
      </c>
      <c r="B31" s="136">
        <v>268.15100000000001</v>
      </c>
      <c r="C31" s="196">
        <f>SUM(Almonds!C36,Walnuts!C36,Hazelnuts!C36,Macadamias!C36,Pistachios!C36,Pecans!C36,Other!C36)</f>
        <v>829718.82990496908</v>
      </c>
      <c r="D31" s="196">
        <f>SUM(Almonds!D36,Walnuts!D36,Hazelnuts!D36,Macadamias!D36,Pistachios!D36,Pecans!D36,Other!D36)</f>
        <v>217268.397</v>
      </c>
      <c r="E31" s="196">
        <f>SUM(Almonds!E36,Walnuts!E36,Hazelnuts!E36,Macadamias!E36,Pistachios!E36,Pecans!E36,Other!E36)</f>
        <v>218315.94447231042</v>
      </c>
      <c r="F31" s="196">
        <f>SUM(Almonds!F36,Walnuts!F36,Hazelnuts!F36,Macadamias!F36,Pistachios!F36,Pecans!F36,Other!F36)</f>
        <v>1265303.1713772796</v>
      </c>
      <c r="G31" s="196">
        <f>SUM(Almonds!H36,Walnuts!G36,Hazelnuts!G36,Macadamias!G36,Pistachios!G36,Pecans!G36,Other!G36)</f>
        <v>573679.93100053689</v>
      </c>
      <c r="H31" s="196">
        <f>SUM(Almonds!I36,Walnuts!H36,Hazelnuts!H36,Macadamias!H36,Pistachios!H36,Pecans!H36,Other!H36)</f>
        <v>121650.11860141551</v>
      </c>
      <c r="I31" s="196">
        <f>SUM(Almonds!J36,Walnuts!I36,Hazelnuts!I36,Macadamias!I36,Pistachios!I36,Pecans!I36,Other!I36)</f>
        <v>569973.12177532725</v>
      </c>
      <c r="J31" s="230">
        <f>SUM(Almonds!K36,Walnuts!J36,Hazelnuts!J36,Macadamias!J36,Pistachios!J36,Pecans!J36,Other!J36)</f>
        <v>2.1255677650850719</v>
      </c>
    </row>
    <row r="32" spans="1:10" ht="12" customHeight="1" x14ac:dyDescent="0.25">
      <c r="A32" s="147">
        <v>1997</v>
      </c>
      <c r="B32" s="136">
        <v>271.36</v>
      </c>
      <c r="C32" s="196">
        <f>SUM(Almonds!C37,Walnuts!C37,Hazelnuts!C37,Macadamias!C37,Pistachios!C37,Pecans!C37,Other!C37)</f>
        <v>1227595.1043552973</v>
      </c>
      <c r="D32" s="196">
        <f>SUM(Almonds!D37,Walnuts!D37,Hazelnuts!D37,Macadamias!D37,Pistachios!D37,Pecans!D37,Other!D37)</f>
        <v>243051.2115715</v>
      </c>
      <c r="E32" s="196">
        <f>SUM(Almonds!E37,Walnuts!E37,Hazelnuts!E37,Macadamias!E37,Pistachios!E37,Pecans!E37,Other!E37)</f>
        <v>121650.11860141551</v>
      </c>
      <c r="F32" s="196">
        <f>SUM(Almonds!F37,Walnuts!F37,Hazelnuts!F37,Macadamias!F37,Pistachios!F37,Pecans!F37,Other!F37)</f>
        <v>1592296.4345282125</v>
      </c>
      <c r="G32" s="196">
        <f>SUM(Almonds!H37,Walnuts!G37,Hazelnuts!G37,Macadamias!G37,Pistachios!G37,Pecans!G37,Other!G37)</f>
        <v>668330.93491893297</v>
      </c>
      <c r="H32" s="196">
        <f>SUM(Almonds!I37,Walnuts!H37,Hazelnuts!H37,Macadamias!H37,Pistachios!H37,Pecans!H37,Other!H37)</f>
        <v>313828.64481933613</v>
      </c>
      <c r="I32" s="196">
        <f>SUM(Almonds!J37,Walnuts!I37,Hazelnuts!I37,Macadamias!I37,Pistachios!I37,Pecans!I37,Other!I37)</f>
        <v>610136.85478994378</v>
      </c>
      <c r="J32" s="230">
        <f>SUM(Almonds!K37,Walnuts!J37,Hazelnuts!J37,Macadamias!J37,Pistachios!J37,Pecans!J37,Other!J37)</f>
        <v>2.2484406500219034</v>
      </c>
    </row>
    <row r="33" spans="1:10" ht="12" customHeight="1" x14ac:dyDescent="0.25">
      <c r="A33" s="147">
        <v>1998</v>
      </c>
      <c r="B33" s="136">
        <v>274.62599999999998</v>
      </c>
      <c r="C33" s="196">
        <f>SUM(Almonds!C38,Walnuts!C38,Hazelnuts!C38,Macadamias!C38,Pistachios!C38,Pecans!C38,Other!C38)</f>
        <v>863998.24749442865</v>
      </c>
      <c r="D33" s="196">
        <f>SUM(Almonds!D38,Walnuts!D38,Hazelnuts!D38,Macadamias!D38,Pistachios!D38,Pecans!D38,Other!D38)</f>
        <v>250820.89606000003</v>
      </c>
      <c r="E33" s="196">
        <f>SUM(Almonds!E38,Walnuts!E38,Hazelnuts!E38,Macadamias!E38,Pistachios!E38,Pecans!E38,Other!E38)</f>
        <v>313828.64481933613</v>
      </c>
      <c r="F33" s="196">
        <f>SUM(Almonds!F38,Walnuts!F38,Hazelnuts!F38,Macadamias!F38,Pistachios!F38,Pecans!F38,Other!F38)</f>
        <v>1428647.7883737648</v>
      </c>
      <c r="G33" s="196">
        <f>SUM(Almonds!H38,Walnuts!G38,Hazelnuts!G38,Macadamias!G38,Pistachios!G38,Pecans!G38,Other!G38)</f>
        <v>600919.19859147351</v>
      </c>
      <c r="H33" s="196">
        <f>SUM(Almonds!I38,Walnuts!H38,Hazelnuts!H38,Macadamias!H38,Pistachios!H38,Pecans!H38,Other!H38)</f>
        <v>193179.19090808756</v>
      </c>
      <c r="I33" s="196">
        <f>SUM(Almonds!J38,Walnuts!I38,Hazelnuts!I38,Macadamias!I38,Pistachios!I38,Pecans!I38,Other!I38)</f>
        <v>634549.39887420367</v>
      </c>
      <c r="J33" s="230">
        <f>SUM(Almonds!K38,Walnuts!J38,Hazelnuts!J38,Macadamias!J38,Pistachios!J38,Pecans!J38,Other!J38)</f>
        <v>2.3105947684276211</v>
      </c>
    </row>
    <row r="34" spans="1:10" ht="12" customHeight="1" x14ac:dyDescent="0.25">
      <c r="A34" s="147">
        <v>1999</v>
      </c>
      <c r="B34" s="136">
        <v>277.79000000000002</v>
      </c>
      <c r="C34" s="196">
        <f>SUM(Almonds!C39,Walnuts!C39,Hazelnuts!C39,Macadamias!C39,Pistachios!C39,Pecans!C39,Other!C39)</f>
        <v>1310311.1899348772</v>
      </c>
      <c r="D34" s="196">
        <f>SUM(Almonds!D39,Walnuts!D39,Hazelnuts!D39,Macadamias!D39,Pistachios!D39,Pecans!D39,Other!D39)</f>
        <v>285951.74647999997</v>
      </c>
      <c r="E34" s="196">
        <f>SUM(Almonds!E39,Walnuts!E39,Hazelnuts!E39,Macadamias!E39,Pistachios!E39,Pecans!E39,Other!E39)</f>
        <v>193179.19090808756</v>
      </c>
      <c r="F34" s="196">
        <f>SUM(Almonds!F39,Walnuts!F39,Hazelnuts!F39,Macadamias!F39,Pistachios!F39,Pecans!F39,Other!F39)</f>
        <v>1789442.1273229653</v>
      </c>
      <c r="G34" s="196">
        <f>SUM(Almonds!H39,Walnuts!G39,Hazelnuts!G39,Macadamias!G39,Pistachios!G39,Pecans!G39,Other!G39)</f>
        <v>669115.2834916414</v>
      </c>
      <c r="H34" s="196">
        <f>SUM(Almonds!I39,Walnuts!H39,Hazelnuts!H39,Macadamias!H39,Pistachios!H39,Pecans!H39,Other!H39)</f>
        <v>331465.93818144483</v>
      </c>
      <c r="I34" s="196">
        <f>SUM(Almonds!J39,Walnuts!I39,Hazelnuts!I39,Macadamias!I39,Pistachios!I39,Pecans!I39,Other!I39)</f>
        <v>788860.90564987878</v>
      </c>
      <c r="J34" s="230">
        <f>SUM(Almonds!K39,Walnuts!J39,Hazelnuts!J39,Macadamias!J39,Pistachios!J39,Pecans!J39,Other!J39)</f>
        <v>2.8397743102699122</v>
      </c>
    </row>
    <row r="35" spans="1:10" ht="12" customHeight="1" x14ac:dyDescent="0.25">
      <c r="A35" s="147">
        <v>2000</v>
      </c>
      <c r="B35" s="136">
        <v>280.976</v>
      </c>
      <c r="C35" s="196">
        <f>SUM(Almonds!C40,Walnuts!C40,Hazelnuts!C40,Macadamias!C40,Pistachios!C40,Pecans!C40,Other!C40)</f>
        <v>1127939.5150709318</v>
      </c>
      <c r="D35" s="196">
        <f>SUM(Almonds!D40,Walnuts!D40,Hazelnuts!D40,Macadamias!D40,Pistachios!D40,Pecans!D40,Other!D40)</f>
        <v>293046.64715742704</v>
      </c>
      <c r="E35" s="196">
        <f>SUM(Almonds!E40,Walnuts!E40,Hazelnuts!E40,Macadamias!E40,Pistachios!E40,Pecans!E40,Other!E40)</f>
        <v>331465.7776619643</v>
      </c>
      <c r="F35" s="196">
        <f>SUM(Almonds!F40,Walnuts!F40,Hazelnuts!F40,Macadamias!F40,Pistachios!F40,Pecans!F40,Other!F40)</f>
        <v>1752451.939890323</v>
      </c>
      <c r="G35" s="196">
        <f>SUM(Almonds!H40,Walnuts!G40,Hazelnuts!G40,Macadamias!G40,Pistachios!G40,Pecans!G40,Other!G40)</f>
        <v>780987.55746904435</v>
      </c>
      <c r="H35" s="196">
        <f>SUM(Almonds!I40,Walnuts!H40,Hazelnuts!H40,Macadamias!H40,Pistachios!H40,Pecans!H40,Other!H40)</f>
        <v>237699.01174721093</v>
      </c>
      <c r="I35" s="196">
        <f>SUM(Almonds!J40,Walnuts!I40,Hazelnuts!I40,Macadamias!I40,Pistachios!I40,Pecans!I40,Other!I40)</f>
        <v>733765.37067406788</v>
      </c>
      <c r="J35" s="230">
        <f>SUM(Almonds!K40,Walnuts!J40,Hazelnuts!J40,Macadamias!J40,Pistachios!J40,Pecans!J40,Other!J40)</f>
        <v>2.6114877095341522</v>
      </c>
    </row>
    <row r="36" spans="1:10" ht="12" customHeight="1" x14ac:dyDescent="0.25">
      <c r="A36" s="148">
        <v>2001</v>
      </c>
      <c r="B36" s="149">
        <v>283.92040200000002</v>
      </c>
      <c r="C36" s="199">
        <f>SUM(Almonds!C41,Walnuts!C41,Hazelnuts!C41,Macadamias!C41,Pistachios!C41,Pecans!C41,Other!C41)</f>
        <v>1347253.4469293121</v>
      </c>
      <c r="D36" s="199">
        <f>SUM(Almonds!D41,Walnuts!D41,Hazelnuts!D41,Macadamias!D41,Pistachios!D41,Pecans!D41,Other!D41)</f>
        <v>338640.69137000002</v>
      </c>
      <c r="E36" s="199">
        <f>SUM(Almonds!E41,Walnuts!E41,Hazelnuts!E41,Macadamias!E41,Pistachios!E41,Pecans!E41,Other!E41)</f>
        <v>237699.01174721093</v>
      </c>
      <c r="F36" s="199">
        <f>SUM(Almonds!F41,Walnuts!F41,Hazelnuts!F41,Macadamias!F41,Pistachios!F41,Pecans!F41,Other!F41)</f>
        <v>1923593.1500465234</v>
      </c>
      <c r="G36" s="199">
        <f>SUM(Almonds!H41,Walnuts!G41,Hazelnuts!G41,Macadamias!G41,Pistachios!G41,Pecans!G41,Other!G41)</f>
        <v>848650.63355039549</v>
      </c>
      <c r="H36" s="199">
        <f>SUM(Almonds!I41,Walnuts!H41,Hazelnuts!H41,Macadamias!H41,Pistachios!H41,Pecans!H41,Other!H41)</f>
        <v>256303.24124442937</v>
      </c>
      <c r="I36" s="199">
        <f>SUM(Almonds!J41,Walnuts!I41,Hazelnuts!I41,Macadamias!I41,Pistachios!I41,Pecans!I41,Other!I41)</f>
        <v>818639.27525169856</v>
      </c>
      <c r="J36" s="231">
        <f>SUM(Almonds!K41,Walnuts!J41,Hazelnuts!J41,Macadamias!J41,Pistachios!J41,Pecans!J41,Other!J41)</f>
        <v>2.8833407866606868</v>
      </c>
    </row>
    <row r="37" spans="1:10" ht="12" customHeight="1" x14ac:dyDescent="0.25">
      <c r="A37" s="148">
        <v>2002</v>
      </c>
      <c r="B37" s="149">
        <v>286.78755999999998</v>
      </c>
      <c r="C37" s="199">
        <f>SUM(Almonds!C42,Walnuts!C42,Hazelnuts!C42,Macadamias!C42,Pistachios!C42,Pecans!C42,Other!C42)</f>
        <v>1580195.3845611431</v>
      </c>
      <c r="D37" s="199">
        <f>SUM(Almonds!D42,Walnuts!D42,Hazelnuts!D42,Macadamias!D42,Pistachios!D42,Pecans!D42,Other!D42)</f>
        <v>362425.5514404999</v>
      </c>
      <c r="E37" s="199">
        <f>SUM(Almonds!E42,Walnuts!E42,Hazelnuts!E42,Macadamias!E42,Pistachios!E42,Pecans!E42,Other!E42)</f>
        <v>256303.24124442937</v>
      </c>
      <c r="F37" s="199">
        <f>SUM(Almonds!F42,Walnuts!F42,Hazelnuts!F42,Macadamias!F42,Pistachios!F42,Pecans!F42,Other!F42)</f>
        <v>2198924.1772460723</v>
      </c>
      <c r="G37" s="199">
        <f>SUM(Almonds!H42,Walnuts!G42,Hazelnuts!G42,Macadamias!G42,Pistachios!G42,Pecans!G42,Other!G42)</f>
        <v>927821.90869580372</v>
      </c>
      <c r="H37" s="199">
        <f>SUM(Almonds!I42,Walnuts!H42,Hazelnuts!H42,Macadamias!H42,Pistachios!H42,Pecans!H42,Other!H42)</f>
        <v>310363.1558236623</v>
      </c>
      <c r="I37" s="199">
        <f>SUM(Almonds!J42,Walnuts!I42,Hazelnuts!I42,Macadamias!I42,Pistachios!I42,Pecans!I42,Other!I42)</f>
        <v>960739.1127266062</v>
      </c>
      <c r="J37" s="231">
        <f>SUM(Almonds!K42,Walnuts!J42,Hazelnuts!J42,Macadamias!J42,Pistachios!J42,Pecans!J42,Other!J42)</f>
        <v>3.3500027432382575</v>
      </c>
    </row>
    <row r="38" spans="1:10" ht="12" customHeight="1" x14ac:dyDescent="0.25">
      <c r="A38" s="148">
        <v>2003</v>
      </c>
      <c r="B38" s="149">
        <v>289.51758100000001</v>
      </c>
      <c r="C38" s="199">
        <f>SUM(Almonds!C43,Walnuts!C43,Hazelnuts!C43,Macadamias!C43,Pistachios!C43,Pecans!C43,Other!C43)</f>
        <v>1523524.4449121468</v>
      </c>
      <c r="D38" s="199">
        <f>SUM(Almonds!D43,Walnuts!D43,Hazelnuts!D43,Macadamias!D43,Pistachios!D43,Pecans!D43,Other!D43)</f>
        <v>430410.77527550008</v>
      </c>
      <c r="E38" s="199">
        <f>SUM(Almonds!E43,Walnuts!E43,Hazelnuts!E43,Macadamias!E43,Pistachios!E43,Pecans!E43,Other!E43)</f>
        <v>310363.1558236623</v>
      </c>
      <c r="F38" s="199">
        <f>SUM(Almonds!F43,Walnuts!F43,Hazelnuts!F43,Macadamias!F43,Pistachios!F43,Pecans!F43,Other!F43)</f>
        <v>2264298.3760113092</v>
      </c>
      <c r="G38" s="199">
        <f>SUM(Almonds!H43,Walnuts!G43,Hazelnuts!G43,Macadamias!G43,Pistachios!G43,Pecans!G43,Other!G43)</f>
        <v>964534.39051541942</v>
      </c>
      <c r="H38" s="199">
        <f>SUM(Almonds!I43,Walnuts!H43,Hazelnuts!H43,Macadamias!H43,Pistachios!H43,Pecans!H43,Other!H43)</f>
        <v>279889.41153933509</v>
      </c>
      <c r="I38" s="199">
        <f>SUM(Almonds!J43,Walnuts!I43,Hazelnuts!I43,Macadamias!I43,Pistachios!I43,Pecans!I43,Other!I43)</f>
        <v>1019874.5739565548</v>
      </c>
      <c r="J38" s="231">
        <f>SUM(Almonds!K43,Walnuts!J43,Hazelnuts!J43,Macadamias!J43,Pistachios!J43,Pecans!J43,Other!J43)</f>
        <v>3.5226688839893097</v>
      </c>
    </row>
    <row r="39" spans="1:10" ht="12" customHeight="1" x14ac:dyDescent="0.25">
      <c r="A39" s="148">
        <v>2004</v>
      </c>
      <c r="B39" s="149">
        <v>292.19189</v>
      </c>
      <c r="C39" s="199">
        <f>SUM(Almonds!C44,Walnuts!C44,Hazelnuts!C44,Macadamias!C44,Pistachios!C44,Pecans!C44,Other!C44)</f>
        <v>1552494.0274302824</v>
      </c>
      <c r="D39" s="199">
        <f>SUM(Almonds!D44,Walnuts!D44,Hazelnuts!D44,Macadamias!D44,Pistachios!D44,Pecans!D44,Other!D44)</f>
        <v>503028.36275404406</v>
      </c>
      <c r="E39" s="199">
        <f>SUM(Almonds!E44,Walnuts!E44,Hazelnuts!E44,Macadamias!E44,Pistachios!E44,Pecans!E44,Other!E44)</f>
        <v>279889.41153933509</v>
      </c>
      <c r="F39" s="199">
        <f>SUM(Almonds!F44,Walnuts!F44,Hazelnuts!F44,Macadamias!F44,Pistachios!F44,Pecans!F44,Other!F44)</f>
        <v>2335411.8017236618</v>
      </c>
      <c r="G39" s="199">
        <f>SUM(Almonds!H44,Walnuts!G44,Hazelnuts!G44,Macadamias!G44,Pistachios!G44,Pecans!G44,Other!G44)</f>
        <v>1040490.6812698498</v>
      </c>
      <c r="H39" s="199">
        <f>SUM(Almonds!I44,Walnuts!H44,Hazelnuts!H44,Macadamias!H44,Pistachios!H44,Pecans!H44,Other!H44)</f>
        <v>262832.35761466349</v>
      </c>
      <c r="I39" s="199">
        <f>SUM(Almonds!J44,Walnuts!I44,Hazelnuts!I44,Macadamias!I44,Pistachios!I44,Pecans!I44,Other!I44)</f>
        <v>1032088.7628391483</v>
      </c>
      <c r="J39" s="231">
        <f>SUM(Almonds!K44,Walnuts!J44,Hazelnuts!J44,Macadamias!J44,Pistachios!J44,Pecans!J44,Other!J44)</f>
        <v>3.5322293265536846</v>
      </c>
    </row>
    <row r="40" spans="1:10" ht="12" customHeight="1" x14ac:dyDescent="0.25">
      <c r="A40" s="148">
        <v>2005</v>
      </c>
      <c r="B40" s="149">
        <v>294.914085</v>
      </c>
      <c r="C40" s="199">
        <f>SUM(Almonds!C45,Walnuts!C45,Hazelnuts!C45,Macadamias!C45,Pistachios!C45,Pecans!C45,Other!C45)</f>
        <v>1502438.6400003394</v>
      </c>
      <c r="D40" s="199">
        <f>SUM(Almonds!D45,Walnuts!D45,Hazelnuts!D45,Macadamias!D45,Pistachios!D45,Pecans!D45,Other!D45)</f>
        <v>432129.8170400724</v>
      </c>
      <c r="E40" s="199">
        <f>SUM(Almonds!E45,Walnuts!E45,Hazelnuts!E45,Macadamias!E45,Pistachios!E45,Pecans!E45,Other!E45)</f>
        <v>262832.35761466349</v>
      </c>
      <c r="F40" s="199">
        <f>SUM(Almonds!F45,Walnuts!F45,Hazelnuts!F45,Macadamias!F45,Pistachios!F45,Pecans!F45,Other!F45)</f>
        <v>2197400.8146550753</v>
      </c>
      <c r="G40" s="199">
        <f>SUM(Almonds!H45,Walnuts!G45,Hazelnuts!G45,Macadamias!G45,Pistachios!G45,Pecans!G45,Other!G45)</f>
        <v>1125569.5115154197</v>
      </c>
      <c r="H40" s="199">
        <f>SUM(Almonds!I45,Walnuts!H45,Hazelnuts!H45,Macadamias!H45,Pistachios!H45,Pecans!H45,Other!H45)</f>
        <v>278779.97736438503</v>
      </c>
      <c r="I40" s="199">
        <f>SUM(Almonds!J45,Walnuts!I45,Hazelnuts!I45,Macadamias!I45,Pistachios!I45,Pecans!I45,Other!I45)</f>
        <v>793051.3257752707</v>
      </c>
      <c r="J40" s="231">
        <f>SUM(Almonds!K45,Walnuts!J45,Hazelnuts!J45,Macadamias!J45,Pistachios!J45,Pecans!J45,Other!J45)</f>
        <v>2.6890927429772322</v>
      </c>
    </row>
    <row r="41" spans="1:10" ht="12" customHeight="1" x14ac:dyDescent="0.25">
      <c r="A41" s="147">
        <v>2006</v>
      </c>
      <c r="B41" s="136">
        <v>297.64655699999997</v>
      </c>
      <c r="C41" s="196">
        <f>SUM(Almonds!C46,Walnuts!C46,Hazelnuts!C46,Macadamias!C46,Pistachios!C46,Pecans!C46,Other!C46)</f>
        <v>1655759.2938595314</v>
      </c>
      <c r="D41" s="196">
        <f>SUM(Almonds!D46,Walnuts!D46,Hazelnuts!D46,Macadamias!D46,Pistachios!D46,Pecans!D46,Other!D46)</f>
        <v>439550.56878858461</v>
      </c>
      <c r="E41" s="196">
        <f>SUM(Almonds!E46,Walnuts!E46,Hazelnuts!E46,Macadamias!E46,Pistachios!E46,Pecans!E46,Other!E46)</f>
        <v>278779.97736438503</v>
      </c>
      <c r="F41" s="196">
        <f>SUM(Almonds!F46,Walnuts!F46,Hazelnuts!F46,Macadamias!F46,Pistachios!F46,Pecans!F46,Other!F46)</f>
        <v>2374089.840012501</v>
      </c>
      <c r="G41" s="196">
        <f>SUM(Almonds!H46,Walnuts!G46,Hazelnuts!G46,Macadamias!G46,Pistachios!G46,Pecans!G46,Other!G46)</f>
        <v>1129770.8457324749</v>
      </c>
      <c r="H41" s="196">
        <f>SUM(Almonds!I46,Walnuts!H46,Hazelnuts!H46,Macadamias!H46,Pistachios!H46,Pecans!H46,Other!H46)</f>
        <v>243469.9901830662</v>
      </c>
      <c r="I41" s="196">
        <f>SUM(Almonds!J46,Walnuts!I46,Hazelnuts!I46,Macadamias!I46,Pistachios!I46,Pecans!I46,Other!I46)</f>
        <v>1000849.00409696</v>
      </c>
      <c r="J41" s="230">
        <f>SUM(Almonds!K46,Walnuts!J46,Hazelnuts!J46,Macadamias!J46,Pistachios!J46,Pecans!J46,Other!J46)</f>
        <v>3.362541848911627</v>
      </c>
    </row>
    <row r="42" spans="1:10" ht="12" customHeight="1" x14ac:dyDescent="0.25">
      <c r="A42" s="147">
        <v>2007</v>
      </c>
      <c r="B42" s="136">
        <v>300.57448099999999</v>
      </c>
      <c r="C42" s="196">
        <f>SUM(Almonds!C47,Walnuts!C47,Hazelnuts!C47,Macadamias!C47,Pistachios!C47,Pecans!C47,Other!C47)</f>
        <v>2062528.7492235741</v>
      </c>
      <c r="D42" s="196">
        <f>SUM(Almonds!D47,Walnuts!D47,Hazelnuts!D47,Macadamias!D47,Pistachios!D47,Pecans!D47,Other!D47)</f>
        <v>496557.38654971204</v>
      </c>
      <c r="E42" s="196">
        <f>SUM(Almonds!E47,Walnuts!E47,Hazelnuts!E47,Macadamias!E47,Pistachios!E47,Pecans!E47,Other!E47)</f>
        <v>243469.9901830662</v>
      </c>
      <c r="F42" s="196">
        <f>SUM(Almonds!F47,Walnuts!F47,Hazelnuts!F47,Macadamias!F47,Pistachios!F47,Pecans!F47,Other!F47)</f>
        <v>2802556.1259563528</v>
      </c>
      <c r="G42" s="196">
        <f>SUM(Almonds!H47,Walnuts!G47,Hazelnuts!G47,Macadamias!G47,Pistachios!G47,Pecans!G47,Other!G47)</f>
        <v>1311763.5233864244</v>
      </c>
      <c r="H42" s="196">
        <f>SUM(Almonds!I47,Walnuts!H47,Hazelnuts!H47,Macadamias!H47,Pistachios!H47,Pecans!H47,Other!H47)</f>
        <v>405711.83679333533</v>
      </c>
      <c r="I42" s="196">
        <f>SUM(Almonds!J47,Walnuts!I47,Hazelnuts!I47,Macadamias!I47,Pistachios!I47,Pecans!I47,Other!I47)</f>
        <v>1085080.7657765928</v>
      </c>
      <c r="J42" s="230">
        <f>SUM(Almonds!K47,Walnuts!J47,Hazelnuts!J47,Macadamias!J47,Pistachios!J47,Pecans!J47,Other!J47)</f>
        <v>3.61002292066369</v>
      </c>
    </row>
    <row r="43" spans="1:10" ht="12" customHeight="1" x14ac:dyDescent="0.25">
      <c r="A43" s="147">
        <v>2008</v>
      </c>
      <c r="B43" s="136">
        <v>303.50646899999998</v>
      </c>
      <c r="C43" s="196">
        <f>SUM(Almonds!C48,Walnuts!C48,Hazelnuts!C48,Macadamias!C48,Pistachios!C48,Pecans!C48,Other!C48)</f>
        <v>2259507.0482034227</v>
      </c>
      <c r="D43" s="196">
        <f>SUM(Almonds!D48,Walnuts!D48,Hazelnuts!D48,Macadamias!D48,Pistachios!D48,Pecans!D48,Other!D48)</f>
        <v>432600.59433149995</v>
      </c>
      <c r="E43" s="196">
        <f>SUM(Almonds!E48,Walnuts!E48,Hazelnuts!E48,Macadamias!E48,Pistachios!E48,Pecans!E48,Other!E48)</f>
        <v>405711.83679333533</v>
      </c>
      <c r="F43" s="196">
        <f>SUM(Almonds!F48,Walnuts!F48,Hazelnuts!F48,Macadamias!F48,Pistachios!F48,Pecans!F48,Other!F48)</f>
        <v>3097819.479328258</v>
      </c>
      <c r="G43" s="196">
        <f>SUM(Almonds!H48,Walnuts!G48,Hazelnuts!G48,Macadamias!G48,Pistachios!G48,Pecans!G48,Other!G48)</f>
        <v>1465658.1637393576</v>
      </c>
      <c r="H43" s="196">
        <f>SUM(Almonds!I48,Walnuts!H48,Hazelnuts!H48,Macadamias!H48,Pistachios!H48,Pecans!H48,Other!H48)</f>
        <v>542616.6437655742</v>
      </c>
      <c r="I43" s="196">
        <f>SUM(Almonds!J48,Walnuts!I48,Hazelnuts!I48,Macadamias!I48,Pistachios!I48,Pecans!I48,Other!I48)</f>
        <v>1089544.6718233267</v>
      </c>
      <c r="J43" s="230">
        <f>SUM(Almonds!K48,Walnuts!J48,Hazelnuts!J48,Macadamias!J48,Pistachios!J48,Pecans!J48,Other!J48)</f>
        <v>3.5898565042556854</v>
      </c>
    </row>
    <row r="44" spans="1:10" ht="12" customHeight="1" x14ac:dyDescent="0.25">
      <c r="A44" s="147">
        <v>2009</v>
      </c>
      <c r="B44" s="136">
        <v>306.207719</v>
      </c>
      <c r="C44" s="196">
        <f>SUM(Almonds!C49,Walnuts!C49,Hazelnuts!C49,Macadamias!C49,Pistachios!C49,Pecans!C49,Other!C49)</f>
        <v>2113255.9362373468</v>
      </c>
      <c r="D44" s="196">
        <f>SUM(Almonds!D49,Walnuts!D49,Hazelnuts!D49,Macadamias!D49,Pistachios!D49,Pecans!D49,Other!D49)</f>
        <v>468948.46994100005</v>
      </c>
      <c r="E44" s="196">
        <f>SUM(Almonds!E49,Walnuts!E49,Hazelnuts!E49,Macadamias!E49,Pistachios!E49,Pecans!E49,Other!E49)</f>
        <v>542616.6437655742</v>
      </c>
      <c r="F44" s="196">
        <f>SUM(Almonds!F49,Walnuts!F49,Hazelnuts!F49,Macadamias!F49,Pistachios!F49,Pecans!F49,Other!F49)</f>
        <v>3124821.0499439216</v>
      </c>
      <c r="G44" s="196">
        <f>SUM(Almonds!H49,Walnuts!G49,Hazelnuts!G49,Macadamias!G49,Pistachios!G49,Pecans!G49,Other!G49)</f>
        <v>1546419.326017611</v>
      </c>
      <c r="H44" s="196">
        <f>SUM(Almonds!I49,Walnuts!H49,Hazelnuts!H49,Macadamias!H49,Pistachios!H49,Pecans!H49,Other!H49)</f>
        <v>422055.43029706785</v>
      </c>
      <c r="I44" s="196">
        <f>SUM(Almonds!J49,Walnuts!I49,Hazelnuts!I49,Macadamias!I49,Pistachios!I49,Pecans!I49,Other!I49)</f>
        <v>1156346.2936292421</v>
      </c>
      <c r="J44" s="230">
        <f>SUM(Almonds!K49,Walnuts!J49,Hazelnuts!J49,Macadamias!J49,Pistachios!J49,Pecans!J49,Other!J49)</f>
        <v>3.7763459961283412</v>
      </c>
    </row>
    <row r="45" spans="1:10" ht="12" customHeight="1" x14ac:dyDescent="0.25">
      <c r="A45" s="147">
        <v>2010</v>
      </c>
      <c r="B45" s="136">
        <v>308.83326399999999</v>
      </c>
      <c r="C45" s="196">
        <f>SUM(Almonds!C50,Walnuts!C50,Hazelnuts!C50,Macadamias!C50,Pistachios!C50,Pecans!C50,Other!C50)</f>
        <v>2482241.5108360886</v>
      </c>
      <c r="D45" s="196">
        <f>SUM(Almonds!D50,Walnuts!D50,Hazelnuts!D50,Macadamias!D50,Pistachios!D50,Pecans!D50,Other!D50)</f>
        <v>485098.40576400002</v>
      </c>
      <c r="E45" s="196">
        <f>SUM(Almonds!E50,Walnuts!E50,Hazelnuts!E50,Macadamias!E50,Pistachios!E50,Pecans!E50,Other!E50)</f>
        <v>422055.43029706785</v>
      </c>
      <c r="F45" s="196">
        <f>SUM(Almonds!F50,Walnuts!F50,Hazelnuts!F50,Macadamias!F50,Pistachios!F50,Pecans!F50,Other!F50)</f>
        <v>3389395.3468971564</v>
      </c>
      <c r="G45" s="196">
        <f>SUM(Almonds!H50,Walnuts!G50,Hazelnuts!G50,Macadamias!G50,Pistachios!G50,Pecans!G50,Other!G50)</f>
        <v>1786058.3615774666</v>
      </c>
      <c r="H45" s="196">
        <f>SUM(Almonds!I50,Walnuts!H50,Hazelnuts!H50,Macadamias!H50,Pistachios!H50,Pecans!H50,Other!H50)</f>
        <v>407391.38234477467</v>
      </c>
      <c r="I45" s="196">
        <f>SUM(Almonds!J50,Walnuts!I50,Hazelnuts!I50,Macadamias!I50,Pistachios!I50,Pecans!I50,Other!I50)</f>
        <v>1195945.6029749154</v>
      </c>
      <c r="J45" s="230">
        <f>SUM(Almonds!K50,Walnuts!J50,Hazelnuts!J50,Macadamias!J50,Pistachios!J50,Pecans!J50,Other!J50)</f>
        <v>3.8724636960574141</v>
      </c>
    </row>
    <row r="46" spans="1:10" ht="12" customHeight="1" x14ac:dyDescent="0.25">
      <c r="A46" s="150">
        <v>2011</v>
      </c>
      <c r="B46" s="149">
        <v>310.94696199999998</v>
      </c>
      <c r="C46" s="205">
        <f>SUM(Almonds!C51,Walnuts!C51,Hazelnuts!C51,Macadamias!C51,Pistachios!C51,Pecans!C51,Other!C51)</f>
        <v>2787215.6256668097</v>
      </c>
      <c r="D46" s="205">
        <f>SUM(Almonds!D51,Walnuts!D51,Hazelnuts!D51,Macadamias!D51,Pistachios!D51,Pecans!D51,Other!D51)</f>
        <v>449252.94662299997</v>
      </c>
      <c r="E46" s="205">
        <f>SUM(Almonds!E51,Walnuts!E51,Hazelnuts!E51,Macadamias!E51,Pistachios!E51,Pecans!E51,Other!E51)</f>
        <v>407391.38234477467</v>
      </c>
      <c r="F46" s="205">
        <f>SUM(Almonds!F51,Walnuts!F51,Hazelnuts!F51,Macadamias!F51,Pistachios!F51,Pecans!F51,Other!F51)</f>
        <v>3643859.9546345845</v>
      </c>
      <c r="G46" s="205">
        <f>SUM(Almonds!H51,Walnuts!G51,Hazelnuts!G51,Macadamias!G51,Pistachios!G51,Pecans!G51,Other!G51)</f>
        <v>1977105.7186022794</v>
      </c>
      <c r="H46" s="205">
        <f>SUM(Almonds!I51,Walnuts!H51,Hazelnuts!H51,Macadamias!H51,Pistachios!H51,Pecans!H51,Other!H51)</f>
        <v>480195.30771253444</v>
      </c>
      <c r="I46" s="205">
        <f>SUM(Almonds!J51,Walnuts!I51,Hazelnuts!I51,Macadamias!I51,Pistachios!I51,Pecans!I51,Other!I51)</f>
        <v>1186558.9283197701</v>
      </c>
      <c r="J46" s="232">
        <f>SUM(Almonds!K51,Walnuts!J51,Hazelnuts!J51,Macadamias!J51,Pistachios!J51,Pecans!J51,Other!J51)</f>
        <v>3.8159527936464306</v>
      </c>
    </row>
    <row r="47" spans="1:10" ht="12" customHeight="1" x14ac:dyDescent="0.25">
      <c r="A47" s="148">
        <v>2012</v>
      </c>
      <c r="B47" s="149">
        <v>313.14999699999998</v>
      </c>
      <c r="C47" s="199">
        <f>SUM(Almonds!C52,Walnuts!C52,Hazelnuts!C52,Macadamias!C52,Pistachios!C52,Pecans!C52,Other!C52)</f>
        <v>2762336.2024927507</v>
      </c>
      <c r="D47" s="199">
        <f>SUM(Almonds!D52,Walnuts!D52,Hazelnuts!D52,Macadamias!D52,Pistachios!D52,Pecans!D52,Other!D52)</f>
        <v>515591.15259089996</v>
      </c>
      <c r="E47" s="199">
        <f>SUM(Almonds!E52,Walnuts!E52,Hazelnuts!E52,Macadamias!E52,Pistachios!E52,Pecans!E52,Other!E52)</f>
        <v>480195.30771253444</v>
      </c>
      <c r="F47" s="199">
        <f>SUM(Almonds!F52,Walnuts!F52,Hazelnuts!F52,Macadamias!F52,Pistachios!F52,Pecans!F52,Other!F52)</f>
        <v>3758122.6627961849</v>
      </c>
      <c r="G47" s="199">
        <f>SUM(Almonds!H52,Walnuts!G52,Hazelnuts!G52,Macadamias!G52,Pistachios!G52,Pecans!G52,Other!G52)</f>
        <v>1979602.287943644</v>
      </c>
      <c r="H47" s="199">
        <f>SUM(Almonds!I52,Walnuts!H52,Hazelnuts!H52,Macadamias!H52,Pistachios!H52,Pecans!H52,Other!H52)</f>
        <v>462053.04612447304</v>
      </c>
      <c r="I47" s="199">
        <f>SUM(Almonds!J52,Walnuts!I52,Hazelnuts!I52,Macadamias!I52,Pistachios!I52,Pecans!I52,Other!I52)</f>
        <v>1316467.3287280682</v>
      </c>
      <c r="J47" s="231">
        <f>SUM(Almonds!K52,Walnuts!J52,Hazelnuts!J52,Macadamias!J52,Pistachios!J52,Pecans!J52,Other!J52)</f>
        <v>4.203951273638582</v>
      </c>
    </row>
    <row r="48" spans="1:10" ht="12" customHeight="1" x14ac:dyDescent="0.25">
      <c r="A48" s="148">
        <v>2013</v>
      </c>
      <c r="B48" s="149">
        <v>315.33597600000002</v>
      </c>
      <c r="C48" s="199">
        <f>SUM(Almonds!C53,Walnuts!C53,Hazelnuts!C53,Macadamias!C53,Pistachios!C53,Pecans!C53,Other!C53)</f>
        <v>2806741.3734852509</v>
      </c>
      <c r="D48" s="199">
        <f>SUM(Almonds!D53,Walnuts!D53,Hazelnuts!D53,Macadamias!D53,Pistachios!D53,Pecans!D53,Other!D53)</f>
        <v>582072.8146407</v>
      </c>
      <c r="E48" s="199">
        <f>SUM(Almonds!E53,Walnuts!E53,Hazelnuts!E53,Macadamias!E53,Pistachios!E53,Pecans!E53,Other!E53)</f>
        <v>462053.04612447304</v>
      </c>
      <c r="F48" s="199">
        <f>SUM(Almonds!F53,Walnuts!F53,Hazelnuts!F53,Macadamias!F53,Pistachios!F53,Pecans!F53,Other!F53)</f>
        <v>3850867.234250424</v>
      </c>
      <c r="G48" s="199">
        <f>SUM(Almonds!H53,Walnuts!G53,Hazelnuts!G53,Macadamias!G53,Pistachios!G53,Pecans!G53,Other!G53)</f>
        <v>2075250.5824356985</v>
      </c>
      <c r="H48" s="199">
        <f>SUM(Almonds!I53,Walnuts!H53,Hazelnuts!H53,Macadamias!H53,Pistachios!H53,Pecans!H53,Other!H53)</f>
        <v>505516.25913291704</v>
      </c>
      <c r="I48" s="199">
        <f>SUM(Almonds!J53,Walnuts!I53,Hazelnuts!I53,Macadamias!I53,Pistachios!I53,Pecans!I53,Other!I53)</f>
        <v>1270100.3926818084</v>
      </c>
      <c r="J48" s="231">
        <f>SUM(Almonds!K53,Walnuts!J53,Hazelnuts!J53,Macadamias!J53,Pistachios!J53,Pecans!J53,Other!J53)</f>
        <v>4.0277687588738953</v>
      </c>
    </row>
    <row r="49" spans="1:12" ht="12" customHeight="1" x14ac:dyDescent="0.25">
      <c r="A49" s="148">
        <v>2014</v>
      </c>
      <c r="B49" s="149">
        <v>317.519206</v>
      </c>
      <c r="C49" s="199">
        <f>SUM(Almonds!C54,Walnuts!C54,Hazelnuts!C54,Macadamias!C54,Pistachios!C54,Pecans!C54,Other!C54)</f>
        <v>2738442.450098895</v>
      </c>
      <c r="D49" s="199">
        <f>SUM(Almonds!D54,Walnuts!D54,Hazelnuts!D54,Macadamias!D54,Pistachios!D54,Pecans!D54,Other!D54)</f>
        <v>666930.85459369991</v>
      </c>
      <c r="E49" s="199">
        <f>SUM(Almonds!E54,Walnuts!E54,Hazelnuts!E54,Macadamias!E54,Pistachios!E54,Pecans!E54,Other!E54)</f>
        <v>505516.25913291704</v>
      </c>
      <c r="F49" s="199">
        <f>SUM(Almonds!F54,Walnuts!F54,Hazelnuts!F54,Macadamias!F54,Pistachios!F54,Pecans!F54,Other!F54)</f>
        <v>3910889.5638255114</v>
      </c>
      <c r="G49" s="199">
        <f>SUM(Almonds!H54,Walnuts!G54,Hazelnuts!G54,Macadamias!G54,Pistachios!G54,Pecans!G54,Other!G54)</f>
        <v>2025163.3351968904</v>
      </c>
      <c r="H49" s="199">
        <f>SUM(Almonds!I54,Walnuts!H54,Hazelnuts!H54,Macadamias!H54,Pistachios!H54,Pecans!H54,Other!H54)</f>
        <v>585250.13112051797</v>
      </c>
      <c r="I49" s="199">
        <f>SUM(Almonds!J54,Walnuts!I54,Hazelnuts!I54,Macadamias!I54,Pistachios!I54,Pecans!I54,Other!I54)</f>
        <v>1300476.0975081034</v>
      </c>
      <c r="J49" s="231">
        <f>SUM(Almonds!K54,Walnuts!J54,Hazelnuts!J54,Macadamias!J54,Pistachios!J54,Pecans!J54,Other!J54)</f>
        <v>4.095739951894763</v>
      </c>
    </row>
    <row r="50" spans="1:12" ht="12" customHeight="1" x14ac:dyDescent="0.25">
      <c r="A50" s="148">
        <v>2015</v>
      </c>
      <c r="B50" s="149">
        <v>319.83219000000003</v>
      </c>
      <c r="C50" s="199">
        <f>SUM(Almonds!C55,Walnuts!C55,Hazelnuts!C55,Macadamias!C55,Pistachios!C55,Pecans!C55,Other!C55)</f>
        <v>2665812.4306109482</v>
      </c>
      <c r="D50" s="199">
        <f>SUM(Almonds!D55,Walnuts!D55,Hazelnuts!D55,Macadamias!D55,Pistachios!D55,Pecans!D55,Other!D55)</f>
        <v>668081.16889910004</v>
      </c>
      <c r="E50" s="199">
        <f>SUM(Almonds!E55,Walnuts!E55,Hazelnuts!E55,Macadamias!E55,Pistachios!E55,Pecans!E55,Other!E55)</f>
        <v>585250.13112051797</v>
      </c>
      <c r="F50" s="199">
        <f>SUM(Almonds!F55,Walnuts!F55,Hazelnuts!F55,Macadamias!F55,Pistachios!F55,Pecans!F55,Other!F55)</f>
        <v>3919143.7306305659</v>
      </c>
      <c r="G50" s="199">
        <f>SUM(Almonds!H55,Walnuts!G55,Hazelnuts!G55,Macadamias!G55,Pistachios!G55,Pecans!G55,Other!G55)</f>
        <v>2035231.6073470584</v>
      </c>
      <c r="H50" s="199">
        <f>SUM(Almonds!I55,Walnuts!H55,Hazelnuts!H55,Macadamias!H55,Pistachios!H55,Pecans!H55,Other!H55)</f>
        <v>575548.61515029124</v>
      </c>
      <c r="I50" s="199">
        <f>SUM(Almonds!J55,Walnuts!I55,Hazelnuts!I55,Macadamias!I55,Pistachios!I55,Pecans!I55,Other!I55)</f>
        <v>1308363.5081332165</v>
      </c>
      <c r="J50" s="231">
        <f>SUM(Almonds!K55,Walnuts!J55,Hazelnuts!J55,Macadamias!J55,Pistachios!J55,Pecans!J55,Other!J55)</f>
        <v>4.0907811941418926</v>
      </c>
    </row>
    <row r="51" spans="1:12" ht="12" customHeight="1" x14ac:dyDescent="0.25">
      <c r="A51" s="152">
        <v>2016</v>
      </c>
      <c r="B51" s="136">
        <v>322.11409400000002</v>
      </c>
      <c r="C51" s="227">
        <f>SUM(Almonds!C56,Walnuts!C56,Hazelnuts!C56,Macadamias!C56,Pistachios!C56,Pecans!C56,Other!C56)</f>
        <v>3328243.8855413971</v>
      </c>
      <c r="D51" s="227">
        <f>SUM(Almonds!D56,Walnuts!D56,Hazelnuts!D56,Macadamias!D56,Pistachios!D56,Pecans!D56,Other!D56)</f>
        <v>697228.88871049997</v>
      </c>
      <c r="E51" s="227">
        <f>SUM(Almonds!E56,Walnuts!E56,Hazelnuts!E56,Macadamias!E56,Pistachios!E56,Pecans!E56,Other!E56)</f>
        <v>575548.61515029124</v>
      </c>
      <c r="F51" s="227">
        <f>SUM(Almonds!F56,Walnuts!F56,Hazelnuts!F56,Macadamias!F56,Pistachios!F56,Pecans!F56,Other!F56)</f>
        <v>4601021.3894021874</v>
      </c>
      <c r="G51" s="227">
        <f>SUM(Almonds!H56,Walnuts!G56,Hazelnuts!G56,Macadamias!G56,Pistachios!G56,Pecans!G56,Other!G56)</f>
        <v>2381797.2286765715</v>
      </c>
      <c r="H51" s="227">
        <f>SUM(Almonds!I56,Walnuts!H56,Hazelnuts!H56,Macadamias!H56,Pistachios!H56,Pecans!H56,Other!H56)</f>
        <v>647413.08974966628</v>
      </c>
      <c r="I51" s="227">
        <f>SUM(Almonds!J56,Walnuts!I56,Hazelnuts!I56,Macadamias!I56,Pistachios!I56,Pecans!I56,Other!I56)</f>
        <v>1571811.07097595</v>
      </c>
      <c r="J51" s="233">
        <f>SUM(Almonds!K56,Walnuts!J56,Hazelnuts!J56,Macadamias!J56,Pistachios!J56,Pecans!J56,Other!J56)</f>
        <v>4.8796718313603193</v>
      </c>
    </row>
    <row r="52" spans="1:12" ht="12" customHeight="1" x14ac:dyDescent="0.25">
      <c r="A52" s="218">
        <v>2017</v>
      </c>
      <c r="B52" s="136">
        <v>324.29674599999998</v>
      </c>
      <c r="C52" s="228">
        <f>SUM(Almonds!C57,Walnuts!C57,Hazelnuts!C57,Macadamias!C57,Pistachios!C57,Pecans!C57,Other!C57)</f>
        <v>3187360.7813509838</v>
      </c>
      <c r="D52" s="228">
        <f>SUM(Almonds!D57,Walnuts!D57,Hazelnuts!D57,Macadamias!D57,Pistachios!D57,Pecans!D57,Other!D57)</f>
        <v>738786.72042050003</v>
      </c>
      <c r="E52" s="228">
        <f>SUM(Almonds!E57,Walnuts!E57,Hazelnuts!E57,Macadamias!E57,Pistachios!E57,Pecans!E57,Other!E57)</f>
        <v>647413.08974966628</v>
      </c>
      <c r="F52" s="228">
        <f>SUM(Almonds!F57,Walnuts!F57,Hazelnuts!F57,Macadamias!F57,Pistachios!F57,Pecans!F57,Other!F57)</f>
        <v>4573560.5915211495</v>
      </c>
      <c r="G52" s="228">
        <f>SUM(Almonds!H57,Walnuts!G57,Hazelnuts!G57,Macadamias!G57,Pistachios!G57,Pecans!G57,Other!G57)</f>
        <v>2395206.6062092306</v>
      </c>
      <c r="H52" s="228">
        <f>SUM(Almonds!I57,Walnuts!H57,Hazelnuts!H57,Macadamias!H57,Pistachios!H57,Pecans!H57,Other!H57)</f>
        <v>536088.63052964583</v>
      </c>
      <c r="I52" s="228">
        <f>SUM(Almonds!J57,Walnuts!I57,Hazelnuts!I57,Macadamias!I57,Pistachios!I57,Pecans!I57,Other!I57)</f>
        <v>1642265.3547822731</v>
      </c>
      <c r="J52" s="234">
        <f>SUM(Almonds!K57,Walnuts!J57,Hazelnuts!J57,Macadamias!J57,Pistachios!J57,Pecans!J57,Other!J57)</f>
        <v>5.0640821255180688</v>
      </c>
    </row>
    <row r="53" spans="1:12" ht="12" customHeight="1" x14ac:dyDescent="0.25">
      <c r="A53" s="218">
        <v>2018</v>
      </c>
      <c r="B53" s="225">
        <v>326.16326299999997</v>
      </c>
      <c r="C53" s="228">
        <f>SUM(Almonds!C58,Walnuts!C58,Hazelnuts!C58,Macadamias!C58,Pistachios!C58,Pecans!C58,Other!C58)</f>
        <v>3472402.6647471823</v>
      </c>
      <c r="D53" s="228">
        <f>SUM(Almonds!D58,Walnuts!D58,Hazelnuts!D58,Macadamias!D58,Pistachios!D58,Pecans!D58,Other!D58)</f>
        <v>720220.62257000001</v>
      </c>
      <c r="E53" s="228">
        <f>SUM(Almonds!E58,Walnuts!E58,Hazelnuts!E58,Macadamias!E58,Pistachios!E58,Pecans!E58,Other!E58)</f>
        <v>536088.63052964583</v>
      </c>
      <c r="F53" s="228">
        <f>SUM(Almonds!F58,Walnuts!F58,Hazelnuts!F58,Macadamias!F58,Pistachios!F58,Pecans!F58,Other!F58)</f>
        <v>4728711.9178468278</v>
      </c>
      <c r="G53" s="228">
        <f>SUM(Almonds!H58,Walnuts!G58,Hazelnuts!G58,Macadamias!G58,Pistachios!G58,Pecans!G58,Other!G58)</f>
        <v>2487232.1427231426</v>
      </c>
      <c r="H53" s="228">
        <f>SUM(Almonds!I58,Walnuts!H58,Hazelnuts!H58,Macadamias!H58,Pistachios!H58,Pecans!H58,Other!H58)</f>
        <v>536547.17625941592</v>
      </c>
      <c r="I53" s="228">
        <f>SUM(Almonds!J58,Walnuts!I58,Hazelnuts!I58,Macadamias!I58,Pistachios!I58,Pecans!I58,Other!I58)</f>
        <v>1704932.5988642687</v>
      </c>
      <c r="J53" s="234">
        <f>SUM(Almonds!K58,Walnuts!J58,Hazelnuts!J58,Macadamias!J58,Pistachios!J58,Pecans!J58,Other!J58)</f>
        <v>5.2272367622967666</v>
      </c>
      <c r="L53" s="42"/>
    </row>
    <row r="54" spans="1:12" ht="12" customHeight="1" x14ac:dyDescent="0.25">
      <c r="A54" s="152">
        <v>2019</v>
      </c>
      <c r="B54" s="136">
        <v>327.77654100000001</v>
      </c>
      <c r="C54" s="227">
        <f>SUM(Almonds!C59,Walnuts!C59,Hazelnuts!C59,Macadamias!C59,Pistachios!C59,Pecans!C59,Other!C59)</f>
        <v>3618214.7218025313</v>
      </c>
      <c r="D54" s="227">
        <f>SUM(Almonds!D59,Walnuts!D59,Hazelnuts!D59,Macadamias!D59,Pistachios!D59,Pecans!D59,Other!D59)</f>
        <v>755917.75334500009</v>
      </c>
      <c r="E54" s="227">
        <f>SUM(Almonds!E59,Walnuts!E59,Hazelnuts!E59,Macadamias!E59,Pistachios!E59,Pecans!E59,Other!E59)</f>
        <v>536547.17625941592</v>
      </c>
      <c r="F54" s="227">
        <f>SUM(Almonds!F59,Walnuts!F59,Hazelnuts!F59,Macadamias!F59,Pistachios!F59,Pecans!F59,Other!F59)</f>
        <v>4910679.6514069475</v>
      </c>
      <c r="G54" s="227">
        <f>SUM(Almonds!H59,Walnuts!G59,Hazelnuts!G59,Macadamias!G59,Pistachios!G59,Pecans!G59,Other!G59)</f>
        <v>2440331.3944666018</v>
      </c>
      <c r="H54" s="227">
        <f>SUM(Almonds!I59,Walnuts!H59,Hazelnuts!H59,Macadamias!H59,Pistachios!H59,Pecans!H59,Other!H59)</f>
        <v>683490.17316746688</v>
      </c>
      <c r="I54" s="227">
        <f>SUM(Almonds!J59,Walnuts!I59,Hazelnuts!I59,Macadamias!I59,Pistachios!I59,Pecans!I59,Other!I59)</f>
        <v>1786858.0837728791</v>
      </c>
      <c r="J54" s="233">
        <f>SUM(Almonds!K59,Walnuts!J59,Hazelnuts!J59,Macadamias!J59,Pistachios!J59,Pecans!J59,Other!J59)</f>
        <v>5.4514520115485592</v>
      </c>
      <c r="L54" s="42"/>
    </row>
    <row r="55" spans="1:12" ht="12" customHeight="1" thickBot="1" x14ac:dyDescent="0.3">
      <c r="A55" s="140">
        <v>2020</v>
      </c>
      <c r="B55" s="226">
        <v>329.37155899999999</v>
      </c>
      <c r="C55" s="229">
        <f>SUM(Almonds!C60,Walnuts!C60,Hazelnuts!C60,Macadamias!C60,Pistachios!C60,Pecans!C60,Other!C60)</f>
        <v>4502472.1266741231</v>
      </c>
      <c r="D55" s="229">
        <f>SUM(Almonds!D60,Walnuts!D60,Hazelnuts!D60,Macadamias!D60,Pistachios!D60,Pecans!D60,Other!D60)</f>
        <v>705418.94674100017</v>
      </c>
      <c r="E55" s="229">
        <f>SUM(Almonds!E60,Walnuts!E60,Hazelnuts!E60,Macadamias!E60,Pistachios!E60,Pecans!E60,Other!E60)</f>
        <v>683490.17316746688</v>
      </c>
      <c r="F55" s="229">
        <f>SUM(Almonds!F60,Walnuts!F60,Hazelnuts!F60,Macadamias!F60,Pistachios!F60,Pecans!F60,Other!F60)</f>
        <v>5891381.2465825919</v>
      </c>
      <c r="G55" s="229">
        <f>SUM(Almonds!H60,Walnuts!G60,Hazelnuts!G60,Macadamias!G60,Pistachios!G60,Pecans!G60,Other!G60)</f>
        <v>3055343.2046867213</v>
      </c>
      <c r="H55" s="229">
        <f>SUM(Almonds!I60,Walnuts!H60,Hazelnuts!H60,Macadamias!H60,Pistachios!H60,Pecans!H60,Other!H60)</f>
        <v>932759.34116167412</v>
      </c>
      <c r="I55" s="229">
        <f>SUM(Almonds!J60,Walnuts!I60,Hazelnuts!I60,Macadamias!I60,Pistachios!I60,Pecans!I60,Other!I60)</f>
        <v>1903278.700734196</v>
      </c>
      <c r="J55" s="235">
        <f>SUM(Almonds!K60,Walnuts!J60,Hazelnuts!J60,Macadamias!J60,Pistachios!J60,Pecans!J60,Other!J60)</f>
        <v>5.7785156268887077</v>
      </c>
      <c r="L55" s="42"/>
    </row>
    <row r="56" spans="1:12" ht="15" customHeight="1" thickTop="1" x14ac:dyDescent="0.25">
      <c r="A56" s="6" t="s">
        <v>82</v>
      </c>
      <c r="B56" s="6"/>
      <c r="C56" s="6"/>
      <c r="D56" s="6"/>
      <c r="E56" s="6"/>
      <c r="F56" s="6"/>
      <c r="G56" s="6"/>
      <c r="H56" s="6"/>
      <c r="I56" s="6"/>
      <c r="J56" s="6"/>
    </row>
    <row r="57" spans="1:12" ht="15" customHeight="1" x14ac:dyDescent="0.25">
      <c r="A57" s="6" t="s">
        <v>131</v>
      </c>
      <c r="B57" s="6"/>
      <c r="C57" s="6"/>
      <c r="D57" s="6"/>
      <c r="E57" s="6"/>
      <c r="F57" s="6"/>
      <c r="G57" s="6"/>
      <c r="H57" s="6"/>
      <c r="I57" s="6"/>
      <c r="J57" s="6"/>
      <c r="L57" s="41"/>
    </row>
    <row r="58" spans="1:12" ht="15" customHeight="1" x14ac:dyDescent="0.25">
      <c r="A58" s="6" t="s">
        <v>57</v>
      </c>
      <c r="B58" s="6"/>
      <c r="C58" s="6"/>
      <c r="D58" s="6"/>
      <c r="E58" s="6"/>
      <c r="F58" s="6"/>
      <c r="G58" s="6"/>
      <c r="H58" s="6"/>
      <c r="I58" s="6"/>
      <c r="J58" s="6"/>
      <c r="L58" s="41"/>
    </row>
    <row r="59" spans="1:12" ht="15" customHeight="1" x14ac:dyDescent="0.25">
      <c r="A59" s="6" t="s">
        <v>83</v>
      </c>
      <c r="B59" s="6"/>
      <c r="C59" s="6"/>
      <c r="D59" s="6"/>
      <c r="E59" s="6"/>
      <c r="F59" s="6"/>
      <c r="G59" s="6"/>
      <c r="H59" s="6"/>
      <c r="I59" s="6"/>
      <c r="J59" s="6"/>
      <c r="L59" s="41"/>
    </row>
    <row r="60" spans="1:12" ht="15" customHeight="1" x14ac:dyDescent="0.25">
      <c r="A60" s="45" t="s">
        <v>68</v>
      </c>
      <c r="B60" s="6"/>
      <c r="C60" s="6"/>
      <c r="D60" s="6"/>
      <c r="E60" s="6"/>
      <c r="F60" s="6"/>
      <c r="G60" s="6"/>
      <c r="H60" s="6"/>
      <c r="I60" s="6"/>
      <c r="J60" s="6"/>
      <c r="L60" s="41"/>
    </row>
    <row r="61" spans="1:12" ht="12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L61" s="41"/>
    </row>
    <row r="62" spans="1:12" ht="12" customHeight="1" x14ac:dyDescent="0.25">
      <c r="A62" s="41" t="s">
        <v>46</v>
      </c>
      <c r="B62" s="41"/>
      <c r="H62" s="41"/>
      <c r="I62" s="41"/>
      <c r="J62" s="41"/>
    </row>
    <row r="63" spans="1:12" ht="12" customHeight="1" x14ac:dyDescent="0.25">
      <c r="A63" s="41"/>
      <c r="B63" s="41"/>
      <c r="H63" s="41"/>
      <c r="I63" s="41"/>
      <c r="J63" s="41"/>
    </row>
    <row r="64" spans="1:12" ht="12" customHeight="1" x14ac:dyDescent="0.25">
      <c r="A64" s="41"/>
      <c r="B64" s="41"/>
      <c r="H64" s="41"/>
      <c r="I64" s="41"/>
      <c r="J64" s="41"/>
    </row>
    <row r="65" spans="1:10" ht="12" customHeight="1" x14ac:dyDescent="0.25">
      <c r="A65" s="41"/>
      <c r="B65" s="41"/>
      <c r="H65" s="41"/>
      <c r="I65" s="41"/>
      <c r="J65" s="41"/>
    </row>
    <row r="66" spans="1:10" ht="12" customHeight="1" x14ac:dyDescent="0.25">
      <c r="A66" s="41"/>
      <c r="B66" s="41"/>
      <c r="H66" s="41"/>
      <c r="I66" s="41"/>
      <c r="J66" s="41"/>
    </row>
    <row r="67" spans="1:10" ht="12" customHeight="1" x14ac:dyDescent="0.25">
      <c r="A67" s="41"/>
      <c r="B67" s="41"/>
      <c r="H67" s="41"/>
      <c r="I67" s="41"/>
      <c r="J67" s="41"/>
    </row>
    <row r="68" spans="1:10" ht="12" customHeight="1" x14ac:dyDescent="0.25">
      <c r="A68" s="41"/>
      <c r="B68" s="41"/>
      <c r="H68" s="41"/>
      <c r="I68" s="41"/>
      <c r="J68" s="41"/>
    </row>
    <row r="69" spans="1:10" ht="12" customHeight="1" x14ac:dyDescent="0.25">
      <c r="H69" s="41"/>
      <c r="I69" s="41"/>
    </row>
    <row r="70" spans="1:10" ht="12" customHeight="1" x14ac:dyDescent="0.25">
      <c r="H70" s="41"/>
      <c r="I70" s="41"/>
    </row>
    <row r="71" spans="1:10" ht="12" customHeight="1" x14ac:dyDescent="0.25">
      <c r="H71" s="41"/>
      <c r="I71" s="41"/>
    </row>
    <row r="72" spans="1:10" ht="12" customHeight="1" x14ac:dyDescent="0.25">
      <c r="H72" s="41"/>
      <c r="I72" s="41"/>
    </row>
    <row r="73" spans="1:10" ht="12" customHeight="1" x14ac:dyDescent="0.25">
      <c r="I73" s="41"/>
    </row>
    <row r="74" spans="1:10" ht="12" customHeight="1" x14ac:dyDescent="0.25">
      <c r="I74" s="41"/>
    </row>
    <row r="75" spans="1:10" ht="12" customHeight="1" x14ac:dyDescent="0.25">
      <c r="I75" s="41"/>
    </row>
    <row r="76" spans="1:10" ht="12" customHeight="1" x14ac:dyDescent="0.25">
      <c r="I76" s="41"/>
    </row>
    <row r="77" spans="1:10" ht="12" customHeight="1" x14ac:dyDescent="0.25">
      <c r="I77" s="41"/>
    </row>
    <row r="78" spans="1:10" ht="12" customHeight="1" x14ac:dyDescent="0.25">
      <c r="I78" s="41"/>
    </row>
    <row r="79" spans="1:10" ht="12" customHeight="1" x14ac:dyDescent="0.25">
      <c r="I79" s="41"/>
    </row>
    <row r="80" spans="1:10" ht="12" customHeight="1" x14ac:dyDescent="0.25">
      <c r="I80" s="41"/>
    </row>
    <row r="81" spans="9:9" ht="12" customHeight="1" x14ac:dyDescent="0.25">
      <c r="I81" s="41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autoPageBreaks="0" fitToPage="1"/>
  </sheetPr>
  <dimension ref="A1:ED92"/>
  <sheetViews>
    <sheetView showZeros="0" showOutlineSymbols="0" zoomScaleNormal="100" workbookViewId="0">
      <pane ySplit="4" topLeftCell="A5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15" customWidth="1"/>
    <col min="2" max="2" width="22.6640625" style="15" customWidth="1"/>
    <col min="3" max="3" width="14.44140625" style="41" customWidth="1"/>
    <col min="4" max="4" width="12.6640625" style="41" customWidth="1"/>
    <col min="5" max="5" width="14.44140625" style="41" customWidth="1"/>
    <col min="6" max="6" width="12.6640625" style="41" customWidth="1"/>
    <col min="7" max="7" width="15.88671875" style="41" customWidth="1"/>
    <col min="8" max="8" width="12.6640625" style="41" customWidth="1"/>
    <col min="9" max="9" width="14.6640625" style="40" customWidth="1"/>
    <col min="10" max="10" width="12.6640625" style="40" customWidth="1"/>
    <col min="11" max="11" width="12.6640625" style="16" customWidth="1"/>
    <col min="12" max="16384" width="12.6640625" style="6"/>
  </cols>
  <sheetData>
    <row r="1" spans="1:134" s="4" customFormat="1" ht="18" customHeight="1" thickBot="1" x14ac:dyDescent="0.3">
      <c r="A1" s="63" t="s">
        <v>84</v>
      </c>
      <c r="B1" s="63"/>
      <c r="C1" s="63"/>
      <c r="D1" s="63"/>
      <c r="E1" s="63"/>
      <c r="F1" s="63"/>
      <c r="G1" s="63"/>
      <c r="H1" s="63"/>
      <c r="I1" s="63"/>
      <c r="K1" s="112" t="s">
        <v>10</v>
      </c>
    </row>
    <row r="2" spans="1:134" ht="33" customHeight="1" thickTop="1" x14ac:dyDescent="0.25">
      <c r="A2" s="66" t="s">
        <v>49</v>
      </c>
      <c r="B2" s="117" t="s">
        <v>50</v>
      </c>
      <c r="C2" s="95" t="s">
        <v>1</v>
      </c>
      <c r="D2" s="96"/>
      <c r="E2" s="96"/>
      <c r="F2" s="96"/>
      <c r="G2" s="123" t="s">
        <v>32</v>
      </c>
      <c r="H2" s="124"/>
      <c r="I2" s="124"/>
      <c r="J2" s="120" t="s">
        <v>85</v>
      </c>
      <c r="K2" s="121"/>
    </row>
    <row r="3" spans="1:134" ht="27" customHeight="1" x14ac:dyDescent="0.25">
      <c r="A3" s="108"/>
      <c r="B3" s="118"/>
      <c r="C3" s="89" t="s">
        <v>125</v>
      </c>
      <c r="D3" s="113" t="s">
        <v>2</v>
      </c>
      <c r="E3" s="114" t="s">
        <v>86</v>
      </c>
      <c r="F3" s="88" t="s">
        <v>87</v>
      </c>
      <c r="G3" s="113" t="s">
        <v>88</v>
      </c>
      <c r="H3" s="114" t="s">
        <v>4</v>
      </c>
      <c r="I3" s="125" t="s">
        <v>89</v>
      </c>
      <c r="J3" s="88" t="s">
        <v>3</v>
      </c>
      <c r="K3" s="115" t="s">
        <v>29</v>
      </c>
    </row>
    <row r="4" spans="1:134" ht="15" customHeight="1" x14ac:dyDescent="0.25">
      <c r="A4" s="7"/>
      <c r="B4" s="50" t="s">
        <v>23</v>
      </c>
      <c r="C4" s="122" t="s">
        <v>127</v>
      </c>
      <c r="D4" s="126"/>
      <c r="E4" s="126"/>
      <c r="F4" s="126"/>
      <c r="G4" s="126"/>
      <c r="H4" s="126"/>
      <c r="I4" s="126"/>
      <c r="J4" s="126"/>
      <c r="K4" s="61" t="s">
        <v>24</v>
      </c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</row>
    <row r="5" spans="1:134" s="53" customFormat="1" ht="12" customHeight="1" x14ac:dyDescent="0.25">
      <c r="A5" s="148">
        <v>1965</v>
      </c>
      <c r="B5" s="149">
        <v>193.22300000000001</v>
      </c>
      <c r="C5" s="199">
        <v>78740</v>
      </c>
      <c r="D5" s="199">
        <v>340</v>
      </c>
      <c r="E5" s="199">
        <v>19800</v>
      </c>
      <c r="F5" s="199">
        <f t="shared" ref="F5:F36" si="0">SUM(C5,D5,E5)</f>
        <v>98880</v>
      </c>
      <c r="G5" s="268" t="s">
        <v>7</v>
      </c>
      <c r="H5" s="199">
        <v>22930</v>
      </c>
      <c r="I5" s="199">
        <v>17400</v>
      </c>
      <c r="J5" s="199">
        <f t="shared" ref="J5:J36" si="1">F5-SUM(H5,I5)</f>
        <v>58550</v>
      </c>
      <c r="K5" s="146">
        <f t="shared" ref="K5:K36" si="2">J5/B5/1000</f>
        <v>0.30301775668528075</v>
      </c>
    </row>
    <row r="6" spans="1:134" ht="12" customHeight="1" x14ac:dyDescent="0.25">
      <c r="A6" s="147">
        <v>1966</v>
      </c>
      <c r="B6" s="136">
        <v>195.53899999999999</v>
      </c>
      <c r="C6" s="196">
        <v>94780</v>
      </c>
      <c r="D6" s="196">
        <v>400</v>
      </c>
      <c r="E6" s="196">
        <v>17400</v>
      </c>
      <c r="F6" s="196">
        <f t="shared" si="0"/>
        <v>112580</v>
      </c>
      <c r="G6" s="269" t="s">
        <v>7</v>
      </c>
      <c r="H6" s="196">
        <v>22380</v>
      </c>
      <c r="I6" s="196">
        <v>25800</v>
      </c>
      <c r="J6" s="196">
        <f t="shared" si="1"/>
        <v>64400</v>
      </c>
      <c r="K6" s="137">
        <f t="shared" si="2"/>
        <v>0.32934606395655092</v>
      </c>
    </row>
    <row r="7" spans="1:134" ht="12" customHeight="1" x14ac:dyDescent="0.25">
      <c r="A7" s="147">
        <v>1967</v>
      </c>
      <c r="B7" s="136">
        <v>197.73599999999999</v>
      </c>
      <c r="C7" s="196">
        <v>82180</v>
      </c>
      <c r="D7" s="196">
        <v>380</v>
      </c>
      <c r="E7" s="196">
        <v>25800</v>
      </c>
      <c r="F7" s="196">
        <f t="shared" si="0"/>
        <v>108360</v>
      </c>
      <c r="G7" s="269" t="s">
        <v>7</v>
      </c>
      <c r="H7" s="196">
        <v>26290</v>
      </c>
      <c r="I7" s="196">
        <v>23200</v>
      </c>
      <c r="J7" s="196">
        <f t="shared" si="1"/>
        <v>58870</v>
      </c>
      <c r="K7" s="137">
        <f t="shared" si="2"/>
        <v>0.2977201925800057</v>
      </c>
    </row>
    <row r="8" spans="1:134" ht="12" customHeight="1" x14ac:dyDescent="0.25">
      <c r="A8" s="147">
        <v>1968</v>
      </c>
      <c r="B8" s="136">
        <v>199.80799999999999</v>
      </c>
      <c r="C8" s="196">
        <v>80300</v>
      </c>
      <c r="D8" s="196">
        <v>1050</v>
      </c>
      <c r="E8" s="196">
        <v>23200</v>
      </c>
      <c r="F8" s="196">
        <f t="shared" si="0"/>
        <v>104550</v>
      </c>
      <c r="G8" s="269" t="s">
        <v>7</v>
      </c>
      <c r="H8" s="196">
        <v>20980</v>
      </c>
      <c r="I8" s="196">
        <v>18100</v>
      </c>
      <c r="J8" s="196">
        <f t="shared" si="1"/>
        <v>65470</v>
      </c>
      <c r="K8" s="137">
        <f t="shared" si="2"/>
        <v>0.32766455797565663</v>
      </c>
    </row>
    <row r="9" spans="1:134" ht="12" customHeight="1" x14ac:dyDescent="0.25">
      <c r="A9" s="147">
        <v>1969</v>
      </c>
      <c r="B9" s="136">
        <v>201.76</v>
      </c>
      <c r="C9" s="196">
        <v>128490</v>
      </c>
      <c r="D9" s="196">
        <v>240</v>
      </c>
      <c r="E9" s="196">
        <v>18100</v>
      </c>
      <c r="F9" s="196">
        <f t="shared" si="0"/>
        <v>146830</v>
      </c>
      <c r="G9" s="269" t="s">
        <v>7</v>
      </c>
      <c r="H9" s="196">
        <v>60830</v>
      </c>
      <c r="I9" s="196">
        <v>25500</v>
      </c>
      <c r="J9" s="196">
        <f t="shared" si="1"/>
        <v>60500</v>
      </c>
      <c r="K9" s="137">
        <f t="shared" si="2"/>
        <v>0.29986122125297388</v>
      </c>
    </row>
    <row r="10" spans="1:134" ht="12" customHeight="1" x14ac:dyDescent="0.25">
      <c r="A10" s="147">
        <v>1970</v>
      </c>
      <c r="B10" s="136">
        <v>203.84899999999999</v>
      </c>
      <c r="C10" s="256">
        <v>141880</v>
      </c>
      <c r="D10" s="256">
        <v>280</v>
      </c>
      <c r="E10" s="256">
        <v>25522</v>
      </c>
      <c r="F10" s="196">
        <f t="shared" si="0"/>
        <v>167682</v>
      </c>
      <c r="G10" s="269" t="s">
        <v>7</v>
      </c>
      <c r="H10" s="196">
        <v>68260</v>
      </c>
      <c r="I10" s="196">
        <v>30222</v>
      </c>
      <c r="J10" s="196">
        <f t="shared" si="1"/>
        <v>69200</v>
      </c>
      <c r="K10" s="137">
        <f t="shared" si="2"/>
        <v>0.33946695838586405</v>
      </c>
    </row>
    <row r="11" spans="1:134" ht="12" customHeight="1" x14ac:dyDescent="0.25">
      <c r="A11" s="148">
        <v>1971</v>
      </c>
      <c r="B11" s="149">
        <v>206.46599999999998</v>
      </c>
      <c r="C11" s="257">
        <v>153970</v>
      </c>
      <c r="D11" s="257">
        <v>300</v>
      </c>
      <c r="E11" s="257">
        <v>30222</v>
      </c>
      <c r="F11" s="199">
        <f t="shared" si="0"/>
        <v>184492</v>
      </c>
      <c r="G11" s="268" t="s">
        <v>7</v>
      </c>
      <c r="H11" s="199">
        <v>90030</v>
      </c>
      <c r="I11" s="199">
        <v>18740</v>
      </c>
      <c r="J11" s="199">
        <f t="shared" si="1"/>
        <v>75722</v>
      </c>
      <c r="K11" s="146">
        <f t="shared" si="2"/>
        <v>0.36675287940871626</v>
      </c>
    </row>
    <row r="12" spans="1:134" ht="12" customHeight="1" x14ac:dyDescent="0.25">
      <c r="A12" s="148">
        <v>1972</v>
      </c>
      <c r="B12" s="149">
        <v>208.917</v>
      </c>
      <c r="C12" s="257">
        <v>142040</v>
      </c>
      <c r="D12" s="257">
        <v>280</v>
      </c>
      <c r="E12" s="257">
        <v>18740</v>
      </c>
      <c r="F12" s="199">
        <f t="shared" si="0"/>
        <v>161060</v>
      </c>
      <c r="G12" s="268" t="s">
        <v>7</v>
      </c>
      <c r="H12" s="199">
        <v>69240</v>
      </c>
      <c r="I12" s="199">
        <v>16003</v>
      </c>
      <c r="J12" s="199">
        <f t="shared" si="1"/>
        <v>75817</v>
      </c>
      <c r="K12" s="146">
        <f t="shared" si="2"/>
        <v>0.36290488567230045</v>
      </c>
    </row>
    <row r="13" spans="1:134" ht="12" customHeight="1" x14ac:dyDescent="0.25">
      <c r="A13" s="148">
        <v>1973</v>
      </c>
      <c r="B13" s="149">
        <v>210.98500000000001</v>
      </c>
      <c r="C13" s="257">
        <v>146430</v>
      </c>
      <c r="D13" s="257">
        <v>120</v>
      </c>
      <c r="E13" s="257">
        <v>16003</v>
      </c>
      <c r="F13" s="199">
        <f t="shared" si="0"/>
        <v>162553</v>
      </c>
      <c r="G13" s="268" t="s">
        <v>7</v>
      </c>
      <c r="H13" s="199">
        <v>77450</v>
      </c>
      <c r="I13" s="199">
        <v>30118</v>
      </c>
      <c r="J13" s="199">
        <f t="shared" si="1"/>
        <v>54985</v>
      </c>
      <c r="K13" s="146">
        <f t="shared" si="2"/>
        <v>0.26061094390596484</v>
      </c>
    </row>
    <row r="14" spans="1:134" ht="12" customHeight="1" x14ac:dyDescent="0.25">
      <c r="A14" s="148">
        <v>1974</v>
      </c>
      <c r="B14" s="149">
        <v>212.93199999999999</v>
      </c>
      <c r="C14" s="257">
        <v>217650</v>
      </c>
      <c r="D14" s="257">
        <v>10</v>
      </c>
      <c r="E14" s="257">
        <v>30118</v>
      </c>
      <c r="F14" s="199">
        <f t="shared" si="0"/>
        <v>247778</v>
      </c>
      <c r="G14" s="268" t="s">
        <v>7</v>
      </c>
      <c r="H14" s="199">
        <v>103940</v>
      </c>
      <c r="I14" s="199">
        <v>87595</v>
      </c>
      <c r="J14" s="199">
        <f t="shared" si="1"/>
        <v>56243</v>
      </c>
      <c r="K14" s="146">
        <f t="shared" si="2"/>
        <v>0.26413596829034625</v>
      </c>
    </row>
    <row r="15" spans="1:134" ht="12" customHeight="1" x14ac:dyDescent="0.25">
      <c r="A15" s="148">
        <v>1975</v>
      </c>
      <c r="B15" s="149">
        <v>214.93100000000001</v>
      </c>
      <c r="C15" s="257">
        <v>170180</v>
      </c>
      <c r="D15" s="257">
        <v>50</v>
      </c>
      <c r="E15" s="257">
        <v>87595</v>
      </c>
      <c r="F15" s="199">
        <f t="shared" si="0"/>
        <v>257825</v>
      </c>
      <c r="G15" s="268" t="s">
        <v>7</v>
      </c>
      <c r="H15" s="199">
        <v>123450</v>
      </c>
      <c r="I15" s="199">
        <v>59027</v>
      </c>
      <c r="J15" s="199">
        <f t="shared" si="1"/>
        <v>75348</v>
      </c>
      <c r="K15" s="146">
        <f t="shared" si="2"/>
        <v>0.35056832192657172</v>
      </c>
    </row>
    <row r="16" spans="1:134" ht="12" customHeight="1" x14ac:dyDescent="0.25">
      <c r="A16" s="147">
        <v>1976</v>
      </c>
      <c r="B16" s="136">
        <v>217.095</v>
      </c>
      <c r="C16" s="256">
        <v>258070</v>
      </c>
      <c r="D16" s="256">
        <v>150</v>
      </c>
      <c r="E16" s="256">
        <v>59027</v>
      </c>
      <c r="F16" s="196">
        <f t="shared" si="0"/>
        <v>317247</v>
      </c>
      <c r="G16" s="269" t="s">
        <v>7</v>
      </c>
      <c r="H16" s="196">
        <v>150590</v>
      </c>
      <c r="I16" s="196">
        <v>74237</v>
      </c>
      <c r="J16" s="196">
        <f t="shared" si="1"/>
        <v>92420</v>
      </c>
      <c r="K16" s="137">
        <f t="shared" si="2"/>
        <v>0.42571224579101319</v>
      </c>
    </row>
    <row r="17" spans="1:11" ht="12" customHeight="1" x14ac:dyDescent="0.25">
      <c r="A17" s="147">
        <v>1977</v>
      </c>
      <c r="B17" s="136">
        <v>219.179</v>
      </c>
      <c r="C17" s="256">
        <v>284800</v>
      </c>
      <c r="D17" s="256">
        <v>130</v>
      </c>
      <c r="E17" s="256">
        <v>74237</v>
      </c>
      <c r="F17" s="196">
        <f t="shared" si="0"/>
        <v>359167</v>
      </c>
      <c r="G17" s="269" t="s">
        <v>7</v>
      </c>
      <c r="H17" s="196">
        <v>165900</v>
      </c>
      <c r="I17" s="196">
        <v>94198</v>
      </c>
      <c r="J17" s="196">
        <f t="shared" si="1"/>
        <v>99069</v>
      </c>
      <c r="K17" s="137">
        <f t="shared" si="2"/>
        <v>0.45200041974824229</v>
      </c>
    </row>
    <row r="18" spans="1:11" ht="12" customHeight="1" x14ac:dyDescent="0.25">
      <c r="A18" s="147">
        <v>1978</v>
      </c>
      <c r="B18" s="136">
        <v>221.47699999999998</v>
      </c>
      <c r="C18" s="256">
        <v>162430</v>
      </c>
      <c r="D18" s="256">
        <v>530</v>
      </c>
      <c r="E18" s="256">
        <v>94198</v>
      </c>
      <c r="F18" s="196">
        <f t="shared" si="0"/>
        <v>257158</v>
      </c>
      <c r="G18" s="269" t="s">
        <v>7</v>
      </c>
      <c r="H18" s="196">
        <v>131100</v>
      </c>
      <c r="I18" s="196">
        <v>37763</v>
      </c>
      <c r="J18" s="196">
        <f t="shared" si="1"/>
        <v>88295</v>
      </c>
      <c r="K18" s="137">
        <f t="shared" si="2"/>
        <v>0.39866442113628059</v>
      </c>
    </row>
    <row r="19" spans="1:11" ht="12" customHeight="1" x14ac:dyDescent="0.25">
      <c r="A19" s="147">
        <v>1979</v>
      </c>
      <c r="B19" s="136">
        <v>223.86500000000001</v>
      </c>
      <c r="C19" s="256">
        <v>348510</v>
      </c>
      <c r="D19" s="256">
        <v>230</v>
      </c>
      <c r="E19" s="256">
        <v>37763</v>
      </c>
      <c r="F19" s="196">
        <f t="shared" si="0"/>
        <v>386503</v>
      </c>
      <c r="G19" s="269" t="s">
        <v>7</v>
      </c>
      <c r="H19" s="196">
        <v>224220</v>
      </c>
      <c r="I19" s="196">
        <v>78950</v>
      </c>
      <c r="J19" s="196">
        <f t="shared" si="1"/>
        <v>83333</v>
      </c>
      <c r="K19" s="137">
        <f t="shared" si="2"/>
        <v>0.37224666651776739</v>
      </c>
    </row>
    <row r="20" spans="1:11" ht="12" customHeight="1" x14ac:dyDescent="0.25">
      <c r="A20" s="147">
        <v>1980</v>
      </c>
      <c r="B20" s="136">
        <v>226.45099999999999</v>
      </c>
      <c r="C20" s="256">
        <v>305140</v>
      </c>
      <c r="D20" s="256">
        <v>70</v>
      </c>
      <c r="E20" s="256">
        <v>78950</v>
      </c>
      <c r="F20" s="196">
        <f t="shared" si="0"/>
        <v>384160</v>
      </c>
      <c r="G20" s="269" t="s">
        <v>7</v>
      </c>
      <c r="H20" s="196">
        <v>186930</v>
      </c>
      <c r="I20" s="196">
        <v>101657</v>
      </c>
      <c r="J20" s="196">
        <f t="shared" si="1"/>
        <v>95573</v>
      </c>
      <c r="K20" s="137">
        <f t="shared" si="2"/>
        <v>0.42204715368887752</v>
      </c>
    </row>
    <row r="21" spans="1:11" ht="12" customHeight="1" x14ac:dyDescent="0.25">
      <c r="A21" s="148">
        <v>1981</v>
      </c>
      <c r="B21" s="149">
        <v>228.93700000000001</v>
      </c>
      <c r="C21" s="257">
        <v>383130</v>
      </c>
      <c r="D21" s="257">
        <v>40</v>
      </c>
      <c r="E21" s="257">
        <v>101657</v>
      </c>
      <c r="F21" s="199">
        <f t="shared" si="0"/>
        <v>484827</v>
      </c>
      <c r="G21" s="268" t="s">
        <v>7</v>
      </c>
      <c r="H21" s="199">
        <v>207890</v>
      </c>
      <c r="I21" s="199">
        <v>161014</v>
      </c>
      <c r="J21" s="199">
        <f t="shared" si="1"/>
        <v>115923</v>
      </c>
      <c r="K21" s="146">
        <f t="shared" si="2"/>
        <v>0.50635327622883153</v>
      </c>
    </row>
    <row r="22" spans="1:11" ht="12" customHeight="1" x14ac:dyDescent="0.25">
      <c r="A22" s="148">
        <v>1982</v>
      </c>
      <c r="B22" s="149">
        <v>231.15700000000001</v>
      </c>
      <c r="C22" s="257">
        <v>330760</v>
      </c>
      <c r="D22" s="257">
        <v>570</v>
      </c>
      <c r="E22" s="257">
        <v>161014</v>
      </c>
      <c r="F22" s="199">
        <f t="shared" si="0"/>
        <v>492344</v>
      </c>
      <c r="G22" s="199">
        <v>6620</v>
      </c>
      <c r="H22" s="199">
        <v>177980</v>
      </c>
      <c r="I22" s="199">
        <v>176949</v>
      </c>
      <c r="J22" s="199">
        <f t="shared" si="1"/>
        <v>137415</v>
      </c>
      <c r="K22" s="146">
        <f t="shared" si="2"/>
        <v>0.59446609879865198</v>
      </c>
    </row>
    <row r="23" spans="1:11" ht="12" customHeight="1" x14ac:dyDescent="0.25">
      <c r="A23" s="148">
        <v>1983</v>
      </c>
      <c r="B23" s="149">
        <v>233.322</v>
      </c>
      <c r="C23" s="257">
        <v>221790</v>
      </c>
      <c r="D23" s="257">
        <v>180</v>
      </c>
      <c r="E23" s="257">
        <v>176949</v>
      </c>
      <c r="F23" s="199">
        <f t="shared" si="0"/>
        <v>398919</v>
      </c>
      <c r="G23" s="199">
        <v>6650</v>
      </c>
      <c r="H23" s="199">
        <v>171700</v>
      </c>
      <c r="I23" s="199">
        <v>90623</v>
      </c>
      <c r="J23" s="199">
        <f t="shared" si="1"/>
        <v>136596</v>
      </c>
      <c r="K23" s="146">
        <f t="shared" si="2"/>
        <v>0.58543986422197647</v>
      </c>
    </row>
    <row r="24" spans="1:11" ht="12" customHeight="1" x14ac:dyDescent="0.25">
      <c r="A24" s="148">
        <v>1984</v>
      </c>
      <c r="B24" s="149">
        <v>235.38499999999999</v>
      </c>
      <c r="C24" s="257">
        <v>563640</v>
      </c>
      <c r="D24" s="257">
        <v>240</v>
      </c>
      <c r="E24" s="257">
        <v>90623</v>
      </c>
      <c r="F24" s="199">
        <f t="shared" si="0"/>
        <v>654503</v>
      </c>
      <c r="G24" s="199">
        <v>28180</v>
      </c>
      <c r="H24" s="199">
        <v>266780</v>
      </c>
      <c r="I24" s="199">
        <v>227010</v>
      </c>
      <c r="J24" s="199">
        <f t="shared" si="1"/>
        <v>160713</v>
      </c>
      <c r="K24" s="146">
        <f t="shared" si="2"/>
        <v>0.68276653142723631</v>
      </c>
    </row>
    <row r="25" spans="1:11" ht="12" customHeight="1" x14ac:dyDescent="0.25">
      <c r="A25" s="148">
        <v>1985</v>
      </c>
      <c r="B25" s="149">
        <v>237.46799999999999</v>
      </c>
      <c r="C25" s="257">
        <v>444000</v>
      </c>
      <c r="D25" s="257">
        <v>460</v>
      </c>
      <c r="E25" s="257">
        <v>227010</v>
      </c>
      <c r="F25" s="199">
        <f t="shared" si="0"/>
        <v>671470</v>
      </c>
      <c r="G25" s="199">
        <v>44400</v>
      </c>
      <c r="H25" s="199">
        <v>332190</v>
      </c>
      <c r="I25" s="199">
        <v>144326</v>
      </c>
      <c r="J25" s="199">
        <f t="shared" si="1"/>
        <v>194954</v>
      </c>
      <c r="K25" s="146">
        <f t="shared" si="2"/>
        <v>0.82096956221469841</v>
      </c>
    </row>
    <row r="26" spans="1:11" ht="12" customHeight="1" x14ac:dyDescent="0.25">
      <c r="A26" s="147">
        <v>1986</v>
      </c>
      <c r="B26" s="136">
        <v>239.63800000000001</v>
      </c>
      <c r="C26" s="256">
        <v>235690</v>
      </c>
      <c r="D26" s="256">
        <v>690</v>
      </c>
      <c r="E26" s="256">
        <v>144326</v>
      </c>
      <c r="F26" s="196">
        <f t="shared" si="0"/>
        <v>380706</v>
      </c>
      <c r="G26" s="270" t="s">
        <v>7</v>
      </c>
      <c r="H26" s="196">
        <v>174010</v>
      </c>
      <c r="I26" s="196">
        <v>79017</v>
      </c>
      <c r="J26" s="196">
        <f t="shared" si="1"/>
        <v>127679</v>
      </c>
      <c r="K26" s="137">
        <f t="shared" si="2"/>
        <v>0.53279947253774451</v>
      </c>
    </row>
    <row r="27" spans="1:11" ht="12" customHeight="1" x14ac:dyDescent="0.25">
      <c r="A27" s="147">
        <v>1987</v>
      </c>
      <c r="B27" s="136">
        <v>241.78399999999999</v>
      </c>
      <c r="C27" s="256">
        <v>634560</v>
      </c>
      <c r="D27" s="256">
        <v>650</v>
      </c>
      <c r="E27" s="256">
        <v>79017</v>
      </c>
      <c r="F27" s="196">
        <f t="shared" si="0"/>
        <v>714227</v>
      </c>
      <c r="G27" s="196">
        <v>114220</v>
      </c>
      <c r="H27" s="196">
        <v>343300</v>
      </c>
      <c r="I27" s="196">
        <v>227894</v>
      </c>
      <c r="J27" s="196">
        <f t="shared" si="1"/>
        <v>143033</v>
      </c>
      <c r="K27" s="137">
        <f t="shared" si="2"/>
        <v>0.59157347053568476</v>
      </c>
    </row>
    <row r="28" spans="1:11" ht="12" customHeight="1" x14ac:dyDescent="0.25">
      <c r="A28" s="147">
        <v>1988</v>
      </c>
      <c r="B28" s="136">
        <v>243.98099999999999</v>
      </c>
      <c r="C28" s="256">
        <v>564540</v>
      </c>
      <c r="D28" s="256">
        <v>480</v>
      </c>
      <c r="E28" s="256">
        <v>227894</v>
      </c>
      <c r="F28" s="196">
        <f t="shared" si="0"/>
        <v>792914</v>
      </c>
      <c r="G28" s="196">
        <v>141130</v>
      </c>
      <c r="H28" s="196">
        <v>363970</v>
      </c>
      <c r="I28" s="196">
        <v>270061</v>
      </c>
      <c r="J28" s="196">
        <f t="shared" si="1"/>
        <v>158883</v>
      </c>
      <c r="K28" s="137">
        <f t="shared" si="2"/>
        <v>0.65121054508342868</v>
      </c>
    </row>
    <row r="29" spans="1:11" ht="12" customHeight="1" x14ac:dyDescent="0.25">
      <c r="A29" s="147">
        <v>1989</v>
      </c>
      <c r="B29" s="136">
        <v>246.22399999999999</v>
      </c>
      <c r="C29" s="256">
        <v>457170</v>
      </c>
      <c r="D29" s="256">
        <v>246.6</v>
      </c>
      <c r="E29" s="256">
        <v>270061</v>
      </c>
      <c r="F29" s="196">
        <f t="shared" si="0"/>
        <v>727477.6</v>
      </c>
      <c r="G29" s="270" t="s">
        <v>7</v>
      </c>
      <c r="H29" s="196">
        <v>370745</v>
      </c>
      <c r="I29" s="196">
        <v>203100</v>
      </c>
      <c r="J29" s="196">
        <f t="shared" si="1"/>
        <v>153632.59999999998</v>
      </c>
      <c r="K29" s="137">
        <f t="shared" si="2"/>
        <v>0.62395461043602563</v>
      </c>
    </row>
    <row r="30" spans="1:11" ht="12" customHeight="1" x14ac:dyDescent="0.25">
      <c r="A30" s="147">
        <v>1990</v>
      </c>
      <c r="B30" s="136">
        <v>248.65899999999999</v>
      </c>
      <c r="C30" s="256">
        <v>615750</v>
      </c>
      <c r="D30" s="256">
        <v>131.80000000000001</v>
      </c>
      <c r="E30" s="256">
        <v>203100</v>
      </c>
      <c r="F30" s="196">
        <f t="shared" si="0"/>
        <v>818981.8</v>
      </c>
      <c r="G30" s="196">
        <v>43100</v>
      </c>
      <c r="H30" s="196">
        <v>391680</v>
      </c>
      <c r="I30" s="196">
        <v>241360</v>
      </c>
      <c r="J30" s="196">
        <f t="shared" si="1"/>
        <v>185941.80000000005</v>
      </c>
      <c r="K30" s="137">
        <f t="shared" si="2"/>
        <v>0.74777828270844826</v>
      </c>
    </row>
    <row r="31" spans="1:11" ht="12" customHeight="1" x14ac:dyDescent="0.25">
      <c r="A31" s="148">
        <v>1991</v>
      </c>
      <c r="B31" s="149">
        <v>251.88900000000001</v>
      </c>
      <c r="C31" s="257">
        <v>463241</v>
      </c>
      <c r="D31" s="257">
        <v>203.8</v>
      </c>
      <c r="E31" s="257">
        <v>241360</v>
      </c>
      <c r="F31" s="199">
        <f t="shared" si="0"/>
        <v>704804.8</v>
      </c>
      <c r="G31" s="199">
        <v>1260</v>
      </c>
      <c r="H31" s="199">
        <v>401174</v>
      </c>
      <c r="I31" s="199">
        <v>148100</v>
      </c>
      <c r="J31" s="199">
        <f t="shared" si="1"/>
        <v>155530.80000000005</v>
      </c>
      <c r="K31" s="146">
        <f t="shared" si="2"/>
        <v>0.61745768969665216</v>
      </c>
    </row>
    <row r="32" spans="1:11" ht="12" customHeight="1" x14ac:dyDescent="0.25">
      <c r="A32" s="148">
        <v>1992</v>
      </c>
      <c r="B32" s="149">
        <v>255.214</v>
      </c>
      <c r="C32" s="257">
        <v>521300</v>
      </c>
      <c r="D32" s="257">
        <v>255.6</v>
      </c>
      <c r="E32" s="257">
        <v>148100</v>
      </c>
      <c r="F32" s="199">
        <f t="shared" si="0"/>
        <v>669655.6</v>
      </c>
      <c r="G32" s="268" t="s">
        <v>7</v>
      </c>
      <c r="H32" s="199">
        <v>385792</v>
      </c>
      <c r="I32" s="199">
        <v>131113</v>
      </c>
      <c r="J32" s="199">
        <f t="shared" si="1"/>
        <v>152750.59999999998</v>
      </c>
      <c r="K32" s="146">
        <f t="shared" si="2"/>
        <v>0.59851967368561276</v>
      </c>
    </row>
    <row r="33" spans="1:11" ht="12" customHeight="1" x14ac:dyDescent="0.25">
      <c r="A33" s="148">
        <v>1993</v>
      </c>
      <c r="B33" s="149">
        <v>258.67899999999997</v>
      </c>
      <c r="C33" s="257">
        <v>470060</v>
      </c>
      <c r="D33" s="257">
        <v>292.60000000000002</v>
      </c>
      <c r="E33" s="257">
        <v>131113</v>
      </c>
      <c r="F33" s="199">
        <f t="shared" si="0"/>
        <v>601465.59999999998</v>
      </c>
      <c r="G33" s="268" t="s">
        <v>7</v>
      </c>
      <c r="H33" s="199">
        <v>343184.20189999999</v>
      </c>
      <c r="I33" s="199">
        <v>102631</v>
      </c>
      <c r="J33" s="199">
        <f t="shared" si="1"/>
        <v>155650.39809999999</v>
      </c>
      <c r="K33" s="146">
        <f t="shared" si="2"/>
        <v>0.60171253986601148</v>
      </c>
    </row>
    <row r="34" spans="1:11" ht="12" customHeight="1" x14ac:dyDescent="0.25">
      <c r="A34" s="148">
        <v>1994</v>
      </c>
      <c r="B34" s="149">
        <v>261.91899999999998</v>
      </c>
      <c r="C34" s="257">
        <v>696212</v>
      </c>
      <c r="D34" s="257">
        <v>390.6</v>
      </c>
      <c r="E34" s="257">
        <v>102631</v>
      </c>
      <c r="F34" s="199">
        <f t="shared" si="0"/>
        <v>799233.6</v>
      </c>
      <c r="G34" s="201">
        <v>60800</v>
      </c>
      <c r="H34" s="199">
        <v>453772.53699999995</v>
      </c>
      <c r="I34" s="201">
        <v>204849</v>
      </c>
      <c r="J34" s="199">
        <f t="shared" si="1"/>
        <v>140612.06299999997</v>
      </c>
      <c r="K34" s="146">
        <f t="shared" si="2"/>
        <v>0.53685323706947552</v>
      </c>
    </row>
    <row r="35" spans="1:11" ht="12" customHeight="1" x14ac:dyDescent="0.25">
      <c r="A35" s="148">
        <v>1995</v>
      </c>
      <c r="B35" s="149">
        <v>265.04399999999998</v>
      </c>
      <c r="C35" s="257">
        <v>351437.84399999998</v>
      </c>
      <c r="D35" s="257">
        <v>564</v>
      </c>
      <c r="E35" s="257">
        <v>204849</v>
      </c>
      <c r="F35" s="199">
        <f t="shared" si="0"/>
        <v>556850.84400000004</v>
      </c>
      <c r="G35" s="268" t="s">
        <v>7</v>
      </c>
      <c r="H35" s="199">
        <v>335100</v>
      </c>
      <c r="I35" s="199">
        <v>92799</v>
      </c>
      <c r="J35" s="199">
        <f t="shared" si="1"/>
        <v>128951.84400000004</v>
      </c>
      <c r="K35" s="146">
        <f t="shared" si="2"/>
        <v>0.48652994974419361</v>
      </c>
    </row>
    <row r="36" spans="1:11" ht="12" customHeight="1" x14ac:dyDescent="0.25">
      <c r="A36" s="147">
        <v>1996</v>
      </c>
      <c r="B36" s="136">
        <v>268.15100000000001</v>
      </c>
      <c r="C36" s="256">
        <v>486304</v>
      </c>
      <c r="D36" s="256">
        <v>1248.2</v>
      </c>
      <c r="E36" s="256">
        <v>92799</v>
      </c>
      <c r="F36" s="196">
        <f t="shared" si="0"/>
        <v>580351.19999999995</v>
      </c>
      <c r="G36" s="270" t="s">
        <v>7</v>
      </c>
      <c r="H36" s="196">
        <v>374511.62</v>
      </c>
      <c r="I36" s="196">
        <v>48287</v>
      </c>
      <c r="J36" s="196">
        <f t="shared" si="1"/>
        <v>157552.57999999996</v>
      </c>
      <c r="K36" s="137">
        <f t="shared" si="2"/>
        <v>0.58755171526490657</v>
      </c>
    </row>
    <row r="37" spans="1:11" ht="12" customHeight="1" x14ac:dyDescent="0.25">
      <c r="A37" s="147">
        <v>1997</v>
      </c>
      <c r="B37" s="136">
        <v>271.36</v>
      </c>
      <c r="C37" s="256">
        <v>726210</v>
      </c>
      <c r="D37" s="256">
        <v>116.4</v>
      </c>
      <c r="E37" s="256">
        <v>48287</v>
      </c>
      <c r="F37" s="196">
        <f t="shared" ref="F37:F60" si="3">SUM(C37,D37,E37)</f>
        <v>774613.4</v>
      </c>
      <c r="G37" s="270" t="s">
        <v>7</v>
      </c>
      <c r="H37" s="196">
        <v>447863.68440000003</v>
      </c>
      <c r="I37" s="196">
        <v>171976</v>
      </c>
      <c r="J37" s="196">
        <f t="shared" ref="J37:J60" si="4">F37-SUM(H37,I37)</f>
        <v>154773.7156</v>
      </c>
      <c r="K37" s="137">
        <f t="shared" ref="K37:K60" si="5">J37/B37/1000</f>
        <v>0.57036304392688675</v>
      </c>
    </row>
    <row r="38" spans="1:11" ht="12" customHeight="1" x14ac:dyDescent="0.25">
      <c r="A38" s="147">
        <v>1998</v>
      </c>
      <c r="B38" s="136">
        <v>274.62599999999998</v>
      </c>
      <c r="C38" s="256">
        <v>495400</v>
      </c>
      <c r="D38" s="256">
        <v>184.45320000000001</v>
      </c>
      <c r="E38" s="256">
        <v>171976</v>
      </c>
      <c r="F38" s="196">
        <f t="shared" si="3"/>
        <v>667560.45319999999</v>
      </c>
      <c r="G38" s="270" t="s">
        <v>7</v>
      </c>
      <c r="H38" s="196">
        <v>410387.83300000004</v>
      </c>
      <c r="I38" s="196">
        <v>91833.657999999996</v>
      </c>
      <c r="J38" s="196">
        <f t="shared" si="4"/>
        <v>165338.96219999995</v>
      </c>
      <c r="K38" s="137">
        <f t="shared" si="5"/>
        <v>0.60205137969456635</v>
      </c>
    </row>
    <row r="39" spans="1:11" ht="12" customHeight="1" x14ac:dyDescent="0.25">
      <c r="A39" s="147">
        <v>1999</v>
      </c>
      <c r="B39" s="136">
        <v>277.79000000000002</v>
      </c>
      <c r="C39" s="256">
        <v>798600</v>
      </c>
      <c r="D39" s="256">
        <v>226.14980000000003</v>
      </c>
      <c r="E39" s="256">
        <v>91833.657999999996</v>
      </c>
      <c r="F39" s="196">
        <f t="shared" si="3"/>
        <v>890659.80780000007</v>
      </c>
      <c r="G39" s="270" t="s">
        <v>7</v>
      </c>
      <c r="H39" s="196">
        <v>439534.41099999996</v>
      </c>
      <c r="I39" s="196">
        <v>175850</v>
      </c>
      <c r="J39" s="196">
        <f t="shared" si="4"/>
        <v>275275.3968000001</v>
      </c>
      <c r="K39" s="137">
        <f t="shared" si="5"/>
        <v>0.99094782677562221</v>
      </c>
    </row>
    <row r="40" spans="1:11" ht="12" customHeight="1" x14ac:dyDescent="0.25">
      <c r="A40" s="147">
        <v>2000</v>
      </c>
      <c r="B40" s="136">
        <v>280.976</v>
      </c>
      <c r="C40" s="258">
        <v>677000</v>
      </c>
      <c r="D40" s="256">
        <v>426.54260000000005</v>
      </c>
      <c r="E40" s="256">
        <v>175850</v>
      </c>
      <c r="F40" s="196">
        <f t="shared" si="3"/>
        <v>853276.54260000004</v>
      </c>
      <c r="G40" s="270" t="s">
        <v>7</v>
      </c>
      <c r="H40" s="196">
        <v>513343.56099999999</v>
      </c>
      <c r="I40" s="196">
        <v>107266</v>
      </c>
      <c r="J40" s="196">
        <f t="shared" si="4"/>
        <v>232666.98160000006</v>
      </c>
      <c r="K40" s="137">
        <f t="shared" si="5"/>
        <v>0.82806710039291631</v>
      </c>
    </row>
    <row r="41" spans="1:11" ht="12" customHeight="1" x14ac:dyDescent="0.25">
      <c r="A41" s="148">
        <v>2001</v>
      </c>
      <c r="B41" s="149">
        <v>283.92040200000002</v>
      </c>
      <c r="C41" s="259">
        <v>800700</v>
      </c>
      <c r="D41" s="257">
        <v>808.61599999999999</v>
      </c>
      <c r="E41" s="257">
        <v>107266</v>
      </c>
      <c r="F41" s="199">
        <f t="shared" si="3"/>
        <v>908774.61600000004</v>
      </c>
      <c r="G41" s="268" t="s">
        <v>7</v>
      </c>
      <c r="H41" s="199">
        <v>585722.68200000003</v>
      </c>
      <c r="I41" s="199">
        <v>80922</v>
      </c>
      <c r="J41" s="199">
        <f t="shared" si="4"/>
        <v>242129.93400000001</v>
      </c>
      <c r="K41" s="146">
        <f t="shared" si="5"/>
        <v>0.85280921094215689</v>
      </c>
    </row>
    <row r="42" spans="1:11" ht="12" customHeight="1" x14ac:dyDescent="0.25">
      <c r="A42" s="148">
        <v>2002</v>
      </c>
      <c r="B42" s="149">
        <v>286.78755999999998</v>
      </c>
      <c r="C42" s="259">
        <v>1069800</v>
      </c>
      <c r="D42" s="257">
        <v>1862.271</v>
      </c>
      <c r="E42" s="257">
        <v>80922</v>
      </c>
      <c r="F42" s="199">
        <f t="shared" si="3"/>
        <v>1152584.2709999999</v>
      </c>
      <c r="G42" s="268" t="s">
        <v>7</v>
      </c>
      <c r="H42" s="199">
        <v>673615.91799999995</v>
      </c>
      <c r="I42" s="199">
        <v>162045</v>
      </c>
      <c r="J42" s="199">
        <f t="shared" si="4"/>
        <v>316923.353</v>
      </c>
      <c r="K42" s="146">
        <f t="shared" si="5"/>
        <v>1.105080544637292</v>
      </c>
    </row>
    <row r="43" spans="1:11" ht="12" customHeight="1" x14ac:dyDescent="0.25">
      <c r="A43" s="148">
        <v>2003</v>
      </c>
      <c r="B43" s="149">
        <v>289.51758100000001</v>
      </c>
      <c r="C43" s="259">
        <v>1018200</v>
      </c>
      <c r="D43" s="257">
        <v>2771.8679999999999</v>
      </c>
      <c r="E43" s="257">
        <v>162045</v>
      </c>
      <c r="F43" s="199">
        <f t="shared" si="3"/>
        <v>1183016.868</v>
      </c>
      <c r="G43" s="268" t="s">
        <v>7</v>
      </c>
      <c r="H43" s="199">
        <v>698895.91099999996</v>
      </c>
      <c r="I43" s="199">
        <v>148939.777</v>
      </c>
      <c r="J43" s="199">
        <f t="shared" si="4"/>
        <v>335181.18000000005</v>
      </c>
      <c r="K43" s="146">
        <f t="shared" si="5"/>
        <v>1.1577230606938516</v>
      </c>
    </row>
    <row r="44" spans="1:11" ht="12" customHeight="1" x14ac:dyDescent="0.25">
      <c r="A44" s="148">
        <v>2004</v>
      </c>
      <c r="B44" s="149">
        <v>292.19189</v>
      </c>
      <c r="C44" s="259">
        <v>965078.47600000002</v>
      </c>
      <c r="D44" s="257">
        <v>5662.3029999999999</v>
      </c>
      <c r="E44" s="259">
        <v>148939.777</v>
      </c>
      <c r="F44" s="199">
        <f t="shared" si="3"/>
        <v>1119680.5559999999</v>
      </c>
      <c r="G44" s="268" t="s">
        <v>7</v>
      </c>
      <c r="H44" s="199">
        <v>712679.54299999995</v>
      </c>
      <c r="I44" s="199">
        <v>137684.03200000001</v>
      </c>
      <c r="J44" s="199">
        <f t="shared" si="4"/>
        <v>269316.98099999991</v>
      </c>
      <c r="K44" s="146">
        <f t="shared" si="5"/>
        <v>0.92171271762539309</v>
      </c>
    </row>
    <row r="45" spans="1:11" ht="12" customHeight="1" x14ac:dyDescent="0.25">
      <c r="A45" s="148">
        <v>2005</v>
      </c>
      <c r="B45" s="149">
        <v>294.914085</v>
      </c>
      <c r="C45" s="259">
        <v>878530.21799999999</v>
      </c>
      <c r="D45" s="257">
        <v>9206.9680000000008</v>
      </c>
      <c r="E45" s="259">
        <v>137684.03200000001</v>
      </c>
      <c r="F45" s="199">
        <f t="shared" si="3"/>
        <v>1025421.218</v>
      </c>
      <c r="G45" s="268" t="s">
        <v>7</v>
      </c>
      <c r="H45" s="199">
        <v>728469.60800000001</v>
      </c>
      <c r="I45" s="199">
        <v>112221.845</v>
      </c>
      <c r="J45" s="199">
        <f t="shared" si="4"/>
        <v>184729.76500000001</v>
      </c>
      <c r="K45" s="146">
        <f t="shared" si="5"/>
        <v>0.62638501989486206</v>
      </c>
    </row>
    <row r="46" spans="1:11" ht="12" customHeight="1" x14ac:dyDescent="0.25">
      <c r="A46" s="147">
        <v>2006</v>
      </c>
      <c r="B46" s="136">
        <v>297.64655699999997</v>
      </c>
      <c r="C46" s="258">
        <v>1086498.064</v>
      </c>
      <c r="D46" s="256">
        <v>8139.1273999999994</v>
      </c>
      <c r="E46" s="258">
        <v>112221.845</v>
      </c>
      <c r="F46" s="196">
        <f t="shared" si="3"/>
        <v>1206859.0364000001</v>
      </c>
      <c r="G46" s="270" t="s">
        <v>7</v>
      </c>
      <c r="H46" s="196">
        <v>767963.04600000009</v>
      </c>
      <c r="I46" s="196">
        <v>133949.67499999999</v>
      </c>
      <c r="J46" s="196">
        <f t="shared" si="4"/>
        <v>304946.31539999996</v>
      </c>
      <c r="K46" s="137">
        <f t="shared" si="5"/>
        <v>1.0245249213482419</v>
      </c>
    </row>
    <row r="47" spans="1:11" ht="12" customHeight="1" x14ac:dyDescent="0.25">
      <c r="A47" s="147">
        <v>2007</v>
      </c>
      <c r="B47" s="136">
        <v>300.57448099999999</v>
      </c>
      <c r="C47" s="258">
        <v>1348509.328</v>
      </c>
      <c r="D47" s="256">
        <v>7106.7420000000002</v>
      </c>
      <c r="E47" s="258">
        <v>133949.67499999999</v>
      </c>
      <c r="F47" s="196">
        <f t="shared" si="3"/>
        <v>1489565.7450000001</v>
      </c>
      <c r="G47" s="270" t="s">
        <v>7</v>
      </c>
      <c r="H47" s="275">
        <v>891442.78299999994</v>
      </c>
      <c r="I47" s="258">
        <v>231151</v>
      </c>
      <c r="J47" s="196">
        <f t="shared" si="4"/>
        <v>366971.96200000029</v>
      </c>
      <c r="K47" s="137">
        <f t="shared" si="5"/>
        <v>1.2209019234736707</v>
      </c>
    </row>
    <row r="48" spans="1:11" ht="12" customHeight="1" x14ac:dyDescent="0.25">
      <c r="A48" s="147">
        <v>2008</v>
      </c>
      <c r="B48" s="136">
        <v>303.50646899999998</v>
      </c>
      <c r="C48" s="258">
        <v>1581562</v>
      </c>
      <c r="D48" s="256">
        <v>4233.0569999999998</v>
      </c>
      <c r="E48" s="258">
        <v>231151</v>
      </c>
      <c r="F48" s="196">
        <f t="shared" si="3"/>
        <v>1816946.057</v>
      </c>
      <c r="G48" s="270" t="s">
        <v>7</v>
      </c>
      <c r="H48" s="275">
        <v>979577.88612899999</v>
      </c>
      <c r="I48" s="258">
        <v>413734</v>
      </c>
      <c r="J48" s="196">
        <f t="shared" si="4"/>
        <v>423634.17087100004</v>
      </c>
      <c r="K48" s="137">
        <f t="shared" si="5"/>
        <v>1.3957994775755507</v>
      </c>
    </row>
    <row r="49" spans="1:55" ht="12" customHeight="1" x14ac:dyDescent="0.25">
      <c r="A49" s="147">
        <v>2009</v>
      </c>
      <c r="B49" s="136">
        <v>306.207719</v>
      </c>
      <c r="C49" s="258">
        <v>1363674.47</v>
      </c>
      <c r="D49" s="256">
        <v>5609.9885519999989</v>
      </c>
      <c r="E49" s="258">
        <v>413734</v>
      </c>
      <c r="F49" s="196">
        <f t="shared" si="3"/>
        <v>1783018.4585519999</v>
      </c>
      <c r="G49" s="270" t="s">
        <v>7</v>
      </c>
      <c r="H49" s="275">
        <v>1030753.776617</v>
      </c>
      <c r="I49" s="258">
        <v>321255.12900000002</v>
      </c>
      <c r="J49" s="196">
        <f t="shared" si="4"/>
        <v>431009.55293499981</v>
      </c>
      <c r="K49" s="137">
        <f t="shared" si="5"/>
        <v>1.4075724620612842</v>
      </c>
    </row>
    <row r="50" spans="1:55" ht="12" customHeight="1" x14ac:dyDescent="0.25">
      <c r="A50" s="147">
        <v>2010</v>
      </c>
      <c r="B50" s="136">
        <v>308.83326399999999</v>
      </c>
      <c r="C50" s="258">
        <v>1612084.0349999999</v>
      </c>
      <c r="D50" s="256">
        <v>8105.3353600000009</v>
      </c>
      <c r="E50" s="258">
        <v>321255.12900000002</v>
      </c>
      <c r="F50" s="196">
        <f t="shared" si="3"/>
        <v>1941444.4993599998</v>
      </c>
      <c r="G50" s="270" t="s">
        <v>7</v>
      </c>
      <c r="H50" s="275">
        <v>1188153.1651559998</v>
      </c>
      <c r="I50" s="258">
        <v>253959.41099999999</v>
      </c>
      <c r="J50" s="196">
        <f t="shared" si="4"/>
        <v>499331.92320399988</v>
      </c>
      <c r="K50" s="137">
        <f t="shared" si="5"/>
        <v>1.6168333577046283</v>
      </c>
    </row>
    <row r="51" spans="1:55" ht="12" customHeight="1" x14ac:dyDescent="0.25">
      <c r="A51" s="150">
        <v>2011</v>
      </c>
      <c r="B51" s="149">
        <v>310.94696199999998</v>
      </c>
      <c r="C51" s="260">
        <v>1989507.18</v>
      </c>
      <c r="D51" s="261">
        <v>15926.154724</v>
      </c>
      <c r="E51" s="260">
        <v>253959.41099999999</v>
      </c>
      <c r="F51" s="205">
        <f t="shared" si="3"/>
        <v>2259392.745724</v>
      </c>
      <c r="G51" s="271" t="s">
        <v>7</v>
      </c>
      <c r="H51" s="276">
        <v>1357972.0021619999</v>
      </c>
      <c r="I51" s="260">
        <v>335233.06099999999</v>
      </c>
      <c r="J51" s="205">
        <f t="shared" si="4"/>
        <v>566187.68256200012</v>
      </c>
      <c r="K51" s="151">
        <f t="shared" si="5"/>
        <v>1.8208497002842567</v>
      </c>
    </row>
    <row r="52" spans="1:55" ht="12" customHeight="1" x14ac:dyDescent="0.25">
      <c r="A52" s="150">
        <v>2012</v>
      </c>
      <c r="B52" s="149">
        <v>313.14999699999998</v>
      </c>
      <c r="C52" s="260">
        <v>1854416.868</v>
      </c>
      <c r="D52" s="261">
        <v>39444.975124999997</v>
      </c>
      <c r="E52" s="260">
        <v>335233.06099999999</v>
      </c>
      <c r="F52" s="205">
        <f t="shared" si="3"/>
        <v>2229094.9041250004</v>
      </c>
      <c r="G52" s="271" t="s">
        <v>7</v>
      </c>
      <c r="H52" s="276">
        <v>1281083.0816949999</v>
      </c>
      <c r="I52" s="260">
        <v>317225.51400000002</v>
      </c>
      <c r="J52" s="205">
        <f t="shared" si="4"/>
        <v>630786.30843000044</v>
      </c>
      <c r="K52" s="151">
        <f t="shared" si="5"/>
        <v>2.0143264073861715</v>
      </c>
    </row>
    <row r="53" spans="1:55" ht="12" customHeight="1" x14ac:dyDescent="0.25">
      <c r="A53" s="150">
        <v>2013</v>
      </c>
      <c r="B53" s="149">
        <v>315.33597600000002</v>
      </c>
      <c r="C53" s="260">
        <v>1949428.949</v>
      </c>
      <c r="D53" s="261">
        <v>33928.111839999998</v>
      </c>
      <c r="E53" s="260">
        <v>317225.51400000002</v>
      </c>
      <c r="F53" s="205">
        <f t="shared" si="3"/>
        <v>2300582.5748399999</v>
      </c>
      <c r="G53" s="271" t="s">
        <v>7</v>
      </c>
      <c r="H53" s="276">
        <v>1336899.033274</v>
      </c>
      <c r="I53" s="260">
        <v>350563.81300000002</v>
      </c>
      <c r="J53" s="205">
        <f t="shared" si="4"/>
        <v>613119.72856599977</v>
      </c>
      <c r="K53" s="151">
        <f t="shared" si="5"/>
        <v>1.944338024298248</v>
      </c>
    </row>
    <row r="54" spans="1:55" ht="12" customHeight="1" x14ac:dyDescent="0.25">
      <c r="A54" s="150">
        <v>2014</v>
      </c>
      <c r="B54" s="149">
        <v>317.519206</v>
      </c>
      <c r="C54" s="260">
        <v>1811875.581</v>
      </c>
      <c r="D54" s="261">
        <v>31189.670167</v>
      </c>
      <c r="E54" s="260">
        <v>350563.81300000002</v>
      </c>
      <c r="F54" s="205">
        <f t="shared" si="3"/>
        <v>2193629.0641669999</v>
      </c>
      <c r="G54" s="271" t="s">
        <v>7</v>
      </c>
      <c r="H54" s="276">
        <v>1269201.3821080001</v>
      </c>
      <c r="I54" s="260">
        <v>376614.22399999999</v>
      </c>
      <c r="J54" s="205">
        <f t="shared" si="4"/>
        <v>547813.45805899985</v>
      </c>
      <c r="K54" s="151">
        <f t="shared" si="5"/>
        <v>1.72529235305218</v>
      </c>
    </row>
    <row r="55" spans="1:55" ht="12" customHeight="1" x14ac:dyDescent="0.25">
      <c r="A55" s="150">
        <v>2015</v>
      </c>
      <c r="B55" s="149">
        <v>319.83219000000003</v>
      </c>
      <c r="C55" s="260">
        <v>1856505.89</v>
      </c>
      <c r="D55" s="261">
        <v>31776.173027000001</v>
      </c>
      <c r="E55" s="260">
        <v>376614.22399999999</v>
      </c>
      <c r="F55" s="205">
        <f t="shared" si="3"/>
        <v>2264896.287027</v>
      </c>
      <c r="G55" s="271" t="s">
        <v>7</v>
      </c>
      <c r="H55" s="276">
        <v>1272345.2923409999</v>
      </c>
      <c r="I55" s="260">
        <v>412001.125</v>
      </c>
      <c r="J55" s="205">
        <f t="shared" si="4"/>
        <v>580549.86968600005</v>
      </c>
      <c r="K55" s="151">
        <f t="shared" si="5"/>
        <v>1.8151702293818519</v>
      </c>
    </row>
    <row r="56" spans="1:55" ht="12" customHeight="1" x14ac:dyDescent="0.25">
      <c r="A56" s="218">
        <v>2016</v>
      </c>
      <c r="B56" s="136">
        <v>322.11409400000002</v>
      </c>
      <c r="C56" s="262">
        <v>2093015.852</v>
      </c>
      <c r="D56" s="263">
        <v>26584.451392000003</v>
      </c>
      <c r="E56" s="262">
        <v>412001.125</v>
      </c>
      <c r="F56" s="228">
        <f t="shared" si="3"/>
        <v>2531601.428392</v>
      </c>
      <c r="G56" s="272" t="s">
        <v>7</v>
      </c>
      <c r="H56" s="277">
        <v>1436348.5521910002</v>
      </c>
      <c r="I56" s="262">
        <v>398677.11200000002</v>
      </c>
      <c r="J56" s="228">
        <f t="shared" si="4"/>
        <v>696575.76420099987</v>
      </c>
      <c r="K56" s="219">
        <f t="shared" si="5"/>
        <v>2.1625125294921119</v>
      </c>
    </row>
    <row r="57" spans="1:55" ht="12" customHeight="1" x14ac:dyDescent="0.25">
      <c r="A57" s="152">
        <v>2017</v>
      </c>
      <c r="B57" s="136">
        <v>324.29674599999998</v>
      </c>
      <c r="C57" s="264">
        <v>2215266</v>
      </c>
      <c r="D57" s="265">
        <v>32523.357361999999</v>
      </c>
      <c r="E57" s="264">
        <v>398677.11200000002</v>
      </c>
      <c r="F57" s="227">
        <f t="shared" si="3"/>
        <v>2646466.469362</v>
      </c>
      <c r="G57" s="269" t="s">
        <v>7</v>
      </c>
      <c r="H57" s="278">
        <v>1534857.7782299998</v>
      </c>
      <c r="I57" s="264">
        <v>359012.85100000002</v>
      </c>
      <c r="J57" s="227">
        <f t="shared" si="4"/>
        <v>752595.84013200016</v>
      </c>
      <c r="K57" s="220">
        <f t="shared" si="5"/>
        <v>2.3207011769769661</v>
      </c>
    </row>
    <row r="58" spans="1:55" ht="12" customHeight="1" x14ac:dyDescent="0.25">
      <c r="A58" s="153">
        <v>2018</v>
      </c>
      <c r="B58" s="254">
        <v>326.16326299999997</v>
      </c>
      <c r="C58" s="266">
        <v>2224179.36</v>
      </c>
      <c r="D58" s="263">
        <v>32281.55773</v>
      </c>
      <c r="E58" s="266">
        <v>359012.85100000002</v>
      </c>
      <c r="F58" s="255">
        <f t="shared" si="3"/>
        <v>2615473.7687299997</v>
      </c>
      <c r="G58" s="269" t="s">
        <v>7</v>
      </c>
      <c r="H58" s="277">
        <v>1524772.3553900002</v>
      </c>
      <c r="I58" s="266">
        <v>318318.59299999999</v>
      </c>
      <c r="J58" s="255">
        <f t="shared" si="4"/>
        <v>772382.82033999963</v>
      </c>
      <c r="K58" s="221">
        <f t="shared" si="5"/>
        <v>2.3680865013298562</v>
      </c>
    </row>
    <row r="59" spans="1:55" ht="12" customHeight="1" x14ac:dyDescent="0.25">
      <c r="A59" s="152">
        <v>2019</v>
      </c>
      <c r="B59" s="136">
        <v>327.77654100000001</v>
      </c>
      <c r="C59" s="265">
        <v>2500190.9029999999</v>
      </c>
      <c r="D59" s="265">
        <v>26318.473189999997</v>
      </c>
      <c r="E59" s="265">
        <v>318318.59299999999</v>
      </c>
      <c r="F59" s="265">
        <f t="shared" si="3"/>
        <v>2844827.9691899996</v>
      </c>
      <c r="G59" s="269" t="s">
        <v>7</v>
      </c>
      <c r="H59" s="265">
        <v>1611234.9838099999</v>
      </c>
      <c r="I59" s="265">
        <v>450122.46399999998</v>
      </c>
      <c r="J59" s="227">
        <f t="shared" si="4"/>
        <v>783470.52137999982</v>
      </c>
      <c r="K59" s="220">
        <f t="shared" si="5"/>
        <v>2.3902580672483205</v>
      </c>
    </row>
    <row r="60" spans="1:55" ht="12" customHeight="1" thickBot="1" x14ac:dyDescent="0.3">
      <c r="A60" s="140">
        <v>2020</v>
      </c>
      <c r="B60" s="226">
        <v>329.37155899999999</v>
      </c>
      <c r="C60" s="267">
        <v>3053177.59</v>
      </c>
      <c r="D60" s="267">
        <v>21618.784629999998</v>
      </c>
      <c r="E60" s="267">
        <v>450122.46399999998</v>
      </c>
      <c r="F60" s="267">
        <f t="shared" si="3"/>
        <v>3524918.8386300001</v>
      </c>
      <c r="G60" s="273" t="s">
        <v>7</v>
      </c>
      <c r="H60" s="267">
        <v>2089916.0687599999</v>
      </c>
      <c r="I60" s="267">
        <v>608137.39399999997</v>
      </c>
      <c r="J60" s="274">
        <f t="shared" si="4"/>
        <v>826865.37587000011</v>
      </c>
      <c r="K60" s="279">
        <f t="shared" si="5"/>
        <v>2.5104334399133719</v>
      </c>
    </row>
    <row r="61" spans="1:55" s="56" customFormat="1" ht="15" customHeight="1" thickTop="1" x14ac:dyDescent="0.25">
      <c r="A61" s="15" t="s">
        <v>12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54"/>
      <c r="Q61" s="54"/>
      <c r="R61" s="54"/>
      <c r="S61" s="54"/>
      <c r="T61" s="54"/>
      <c r="U61" s="2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</row>
    <row r="62" spans="1:55" ht="12" customHeight="1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55" ht="15" customHeight="1" x14ac:dyDescent="0.25">
      <c r="A63" s="15" t="s">
        <v>90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55" ht="15" customHeight="1" x14ac:dyDescent="0.25">
      <c r="A64" s="15" t="s">
        <v>91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ht="15" customHeight="1" x14ac:dyDescent="0.25">
      <c r="A65" s="15" t="s">
        <v>57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ht="15" customHeight="1" x14ac:dyDescent="0.25">
      <c r="A66" s="15" t="s">
        <v>83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ht="15" customHeight="1" x14ac:dyDescent="0.25">
      <c r="A67" s="15" t="s">
        <v>92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1:15" ht="15" customHeight="1" x14ac:dyDescent="0.25">
      <c r="A68" s="15" t="s">
        <v>93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1:15" ht="15" customHeight="1" x14ac:dyDescent="0.25">
      <c r="A69" s="45" t="s">
        <v>60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ht="12" customHeight="1" x14ac:dyDescent="0.25">
      <c r="A70" s="4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ht="12" customHeight="1" x14ac:dyDescent="0.25">
      <c r="A71" s="15" t="s">
        <v>46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ht="12" customHeight="1" x14ac:dyDescent="0.25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 spans="1:15" ht="12" customHeight="1" x14ac:dyDescent="0.25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ht="12" customHeight="1" x14ac:dyDescent="0.25">
      <c r="A74" s="41"/>
      <c r="B74" s="41"/>
      <c r="I74" s="41"/>
      <c r="J74" s="41"/>
      <c r="K74" s="41"/>
    </row>
    <row r="75" spans="1:15" ht="12" customHeight="1" x14ac:dyDescent="0.25">
      <c r="I75" s="41"/>
      <c r="J75" s="41"/>
    </row>
    <row r="76" spans="1:15" ht="12" customHeight="1" x14ac:dyDescent="0.25">
      <c r="I76" s="41"/>
      <c r="J76" s="41"/>
    </row>
    <row r="77" spans="1:15" ht="12" customHeight="1" x14ac:dyDescent="0.25">
      <c r="I77" s="41"/>
      <c r="J77" s="41"/>
    </row>
    <row r="78" spans="1:15" ht="12" customHeight="1" x14ac:dyDescent="0.25">
      <c r="I78" s="41"/>
      <c r="J78" s="41"/>
    </row>
    <row r="79" spans="1:15" ht="12" customHeight="1" x14ac:dyDescent="0.25">
      <c r="I79" s="41"/>
      <c r="J79" s="41"/>
    </row>
    <row r="80" spans="1:15" ht="12" customHeight="1" x14ac:dyDescent="0.25">
      <c r="I80" s="41"/>
      <c r="J80" s="41"/>
    </row>
    <row r="81" spans="9:10" ht="12" customHeight="1" x14ac:dyDescent="0.25">
      <c r="I81" s="41"/>
      <c r="J81" s="41"/>
    </row>
    <row r="82" spans="9:10" ht="12" customHeight="1" x14ac:dyDescent="0.25">
      <c r="I82" s="41"/>
      <c r="J82" s="41"/>
    </row>
    <row r="83" spans="9:10" ht="12" customHeight="1" x14ac:dyDescent="0.25">
      <c r="I83" s="41"/>
      <c r="J83" s="41"/>
    </row>
    <row r="84" spans="9:10" ht="12" customHeight="1" x14ac:dyDescent="0.25">
      <c r="J84" s="41"/>
    </row>
    <row r="85" spans="9:10" ht="12" customHeight="1" x14ac:dyDescent="0.25">
      <c r="J85" s="41"/>
    </row>
    <row r="86" spans="9:10" ht="12" customHeight="1" x14ac:dyDescent="0.25">
      <c r="J86" s="41"/>
    </row>
    <row r="87" spans="9:10" ht="12" customHeight="1" x14ac:dyDescent="0.25">
      <c r="J87" s="41"/>
    </row>
    <row r="88" spans="9:10" ht="12" customHeight="1" x14ac:dyDescent="0.25">
      <c r="J88" s="41"/>
    </row>
    <row r="89" spans="9:10" ht="12" customHeight="1" x14ac:dyDescent="0.25">
      <c r="J89" s="41"/>
    </row>
    <row r="90" spans="9:10" ht="12" customHeight="1" x14ac:dyDescent="0.25">
      <c r="J90" s="41"/>
    </row>
    <row r="91" spans="9:10" ht="12" customHeight="1" x14ac:dyDescent="0.25">
      <c r="J91" s="41"/>
    </row>
    <row r="92" spans="9:10" ht="12" customHeight="1" x14ac:dyDescent="0.25">
      <c r="J92" s="41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autoPageBreaks="0" fitToPage="1"/>
  </sheetPr>
  <dimension ref="A1:K88"/>
  <sheetViews>
    <sheetView showZeros="0" showOutlineSymbols="0" zoomScaleNormal="100" workbookViewId="0">
      <pane ySplit="4" topLeftCell="A5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15" customWidth="1"/>
    <col min="2" max="2" width="22.6640625" style="15" customWidth="1"/>
    <col min="3" max="4" width="12.6640625" style="41" customWidth="1"/>
    <col min="5" max="5" width="15.5546875" style="41" customWidth="1"/>
    <col min="6" max="7" width="12.6640625" style="41" customWidth="1"/>
    <col min="8" max="9" width="12.6640625" style="40" customWidth="1"/>
    <col min="10" max="10" width="15.5546875" style="16" customWidth="1"/>
    <col min="11" max="16384" width="12.6640625" style="6"/>
  </cols>
  <sheetData>
    <row r="1" spans="1:11" s="4" customFormat="1" ht="18" customHeight="1" thickBot="1" x14ac:dyDescent="0.3">
      <c r="A1" s="63" t="s">
        <v>94</v>
      </c>
      <c r="B1" s="63"/>
      <c r="C1" s="63"/>
      <c r="D1" s="63"/>
      <c r="E1" s="63"/>
      <c r="F1" s="63"/>
      <c r="G1" s="63"/>
      <c r="H1" s="63"/>
      <c r="J1" s="112" t="s">
        <v>10</v>
      </c>
    </row>
    <row r="2" spans="1:11" ht="33" customHeight="1" thickTop="1" x14ac:dyDescent="0.25">
      <c r="A2" s="66" t="s">
        <v>49</v>
      </c>
      <c r="B2" s="117" t="s">
        <v>50</v>
      </c>
      <c r="C2" s="95" t="s">
        <v>1</v>
      </c>
      <c r="D2" s="96"/>
      <c r="E2" s="96"/>
      <c r="F2" s="96"/>
      <c r="G2" s="123" t="s">
        <v>32</v>
      </c>
      <c r="H2" s="124"/>
      <c r="I2" s="120" t="s">
        <v>62</v>
      </c>
      <c r="J2" s="121"/>
    </row>
    <row r="3" spans="1:11" ht="27" customHeight="1" x14ac:dyDescent="0.25">
      <c r="A3" s="108"/>
      <c r="B3" s="118"/>
      <c r="C3" s="89" t="s">
        <v>80</v>
      </c>
      <c r="D3" s="113" t="s">
        <v>2</v>
      </c>
      <c r="E3" s="88" t="s">
        <v>42</v>
      </c>
      <c r="F3" s="88" t="s">
        <v>81</v>
      </c>
      <c r="G3" s="114" t="s">
        <v>4</v>
      </c>
      <c r="H3" s="88" t="s">
        <v>43</v>
      </c>
      <c r="I3" s="88" t="s">
        <v>3</v>
      </c>
      <c r="J3" s="129" t="s">
        <v>29</v>
      </c>
    </row>
    <row r="4" spans="1:11" ht="15" customHeight="1" x14ac:dyDescent="0.25">
      <c r="A4" s="7"/>
      <c r="B4" s="50" t="s">
        <v>23</v>
      </c>
      <c r="C4" s="128" t="s">
        <v>126</v>
      </c>
      <c r="D4" s="128"/>
      <c r="E4" s="128"/>
      <c r="F4" s="128"/>
      <c r="G4" s="128"/>
      <c r="H4" s="128"/>
      <c r="I4" s="128"/>
      <c r="J4" s="127" t="s">
        <v>25</v>
      </c>
      <c r="K4" s="57"/>
    </row>
    <row r="5" spans="1:11" s="53" customFormat="1" ht="12" customHeight="1" x14ac:dyDescent="0.25">
      <c r="A5" s="148">
        <v>1965</v>
      </c>
      <c r="B5" s="149">
        <v>193.22300000000001</v>
      </c>
      <c r="C5" s="199">
        <v>63320</v>
      </c>
      <c r="D5" s="199">
        <v>1440</v>
      </c>
      <c r="E5" s="199">
        <v>23100</v>
      </c>
      <c r="F5" s="199">
        <f t="shared" ref="F5:F36" si="0">SUM(C5,D5,E5)</f>
        <v>87860</v>
      </c>
      <c r="G5" s="199">
        <v>4780</v>
      </c>
      <c r="H5" s="199">
        <v>19190</v>
      </c>
      <c r="I5" s="199">
        <f t="shared" ref="I5:I36" si="1">F5-SUM(G5,H5)</f>
        <v>63890</v>
      </c>
      <c r="J5" s="146">
        <f t="shared" ref="J5:J36" si="2">I5/B5/1000</f>
        <v>0.33065421818313551</v>
      </c>
      <c r="K5" s="58"/>
    </row>
    <row r="6" spans="1:11" ht="12" customHeight="1" x14ac:dyDescent="0.25">
      <c r="A6" s="147">
        <v>1966</v>
      </c>
      <c r="B6" s="280">
        <v>195.53899999999999</v>
      </c>
      <c r="C6" s="196">
        <v>74610</v>
      </c>
      <c r="D6" s="196">
        <v>2680</v>
      </c>
      <c r="E6" s="196">
        <v>19190</v>
      </c>
      <c r="F6" s="196">
        <f t="shared" si="0"/>
        <v>96480</v>
      </c>
      <c r="G6" s="196">
        <v>4050</v>
      </c>
      <c r="H6" s="196">
        <v>20490</v>
      </c>
      <c r="I6" s="196">
        <f t="shared" si="1"/>
        <v>71940</v>
      </c>
      <c r="J6" s="137">
        <f t="shared" si="2"/>
        <v>0.36790614659991105</v>
      </c>
      <c r="K6" s="9"/>
    </row>
    <row r="7" spans="1:11" ht="12" customHeight="1" x14ac:dyDescent="0.25">
      <c r="A7" s="147">
        <v>1967</v>
      </c>
      <c r="B7" s="280">
        <v>197.73599999999999</v>
      </c>
      <c r="C7" s="196">
        <v>59950</v>
      </c>
      <c r="D7" s="196">
        <v>4170</v>
      </c>
      <c r="E7" s="196">
        <v>20490</v>
      </c>
      <c r="F7" s="196">
        <f t="shared" si="0"/>
        <v>84610</v>
      </c>
      <c r="G7" s="196">
        <v>3080</v>
      </c>
      <c r="H7" s="196">
        <v>8770</v>
      </c>
      <c r="I7" s="196">
        <f t="shared" si="1"/>
        <v>72760</v>
      </c>
      <c r="J7" s="137">
        <f t="shared" si="2"/>
        <v>0.367965367965368</v>
      </c>
      <c r="K7" s="9"/>
    </row>
    <row r="8" spans="1:11" ht="12" customHeight="1" x14ac:dyDescent="0.25">
      <c r="A8" s="147">
        <v>1968</v>
      </c>
      <c r="B8" s="280">
        <v>199.80799999999999</v>
      </c>
      <c r="C8" s="196">
        <v>76230</v>
      </c>
      <c r="D8" s="196">
        <v>3420</v>
      </c>
      <c r="E8" s="196">
        <v>8770</v>
      </c>
      <c r="F8" s="196">
        <f t="shared" si="0"/>
        <v>88420</v>
      </c>
      <c r="G8" s="196">
        <v>2250</v>
      </c>
      <c r="H8" s="196">
        <v>20860</v>
      </c>
      <c r="I8" s="196">
        <f t="shared" si="1"/>
        <v>65310</v>
      </c>
      <c r="J8" s="137">
        <f t="shared" si="2"/>
        <v>0.32686378923766818</v>
      </c>
      <c r="K8" s="9"/>
    </row>
    <row r="9" spans="1:11" ht="12" customHeight="1" x14ac:dyDescent="0.25">
      <c r="A9" s="147">
        <v>1969</v>
      </c>
      <c r="B9" s="280">
        <v>201.76</v>
      </c>
      <c r="C9" s="196">
        <v>84040</v>
      </c>
      <c r="D9" s="196">
        <v>350</v>
      </c>
      <c r="E9" s="196">
        <v>20860</v>
      </c>
      <c r="F9" s="196">
        <f t="shared" si="0"/>
        <v>105250</v>
      </c>
      <c r="G9" s="196">
        <v>5430</v>
      </c>
      <c r="H9" s="196">
        <v>25547</v>
      </c>
      <c r="I9" s="196">
        <f t="shared" si="1"/>
        <v>74273</v>
      </c>
      <c r="J9" s="137">
        <f t="shared" si="2"/>
        <v>0.36812549563838226</v>
      </c>
      <c r="K9" s="9"/>
    </row>
    <row r="10" spans="1:11" ht="12" customHeight="1" x14ac:dyDescent="0.25">
      <c r="A10" s="147">
        <v>1970</v>
      </c>
      <c r="B10" s="280">
        <v>203.84899999999999</v>
      </c>
      <c r="C10" s="196">
        <v>77974.066792560217</v>
      </c>
      <c r="D10" s="196">
        <v>528.65</v>
      </c>
      <c r="E10" s="196">
        <v>25847.072</v>
      </c>
      <c r="F10" s="196">
        <f t="shared" si="0"/>
        <v>104349.78879256021</v>
      </c>
      <c r="G10" s="196">
        <v>6871.0011123470522</v>
      </c>
      <c r="H10" s="196">
        <v>26435.344336084021</v>
      </c>
      <c r="I10" s="196">
        <f t="shared" si="1"/>
        <v>71043.443344129133</v>
      </c>
      <c r="J10" s="137">
        <f t="shared" si="2"/>
        <v>0.34851013909378575</v>
      </c>
      <c r="K10" s="9"/>
    </row>
    <row r="11" spans="1:11" ht="12" customHeight="1" x14ac:dyDescent="0.25">
      <c r="A11" s="148">
        <v>1971</v>
      </c>
      <c r="B11" s="149">
        <v>206.46599999999998</v>
      </c>
      <c r="C11" s="199">
        <v>97787.517285885508</v>
      </c>
      <c r="D11" s="199">
        <v>456.95</v>
      </c>
      <c r="E11" s="199">
        <v>26435.344336084021</v>
      </c>
      <c r="F11" s="199">
        <f t="shared" si="0"/>
        <v>124679.81162196952</v>
      </c>
      <c r="G11" s="199">
        <v>12724.757987359537</v>
      </c>
      <c r="H11" s="199">
        <v>28006.575663521915</v>
      </c>
      <c r="I11" s="199">
        <f t="shared" si="1"/>
        <v>83948.477971088068</v>
      </c>
      <c r="J11" s="146">
        <f t="shared" si="2"/>
        <v>0.40659710543667271</v>
      </c>
      <c r="K11" s="9"/>
    </row>
    <row r="12" spans="1:11" ht="12" customHeight="1" x14ac:dyDescent="0.25">
      <c r="A12" s="148">
        <v>1972</v>
      </c>
      <c r="B12" s="149">
        <v>208.917</v>
      </c>
      <c r="C12" s="199">
        <v>83100.977698868737</v>
      </c>
      <c r="D12" s="199">
        <v>1401.9</v>
      </c>
      <c r="E12" s="199">
        <v>28006.575663521915</v>
      </c>
      <c r="F12" s="199">
        <f t="shared" si="0"/>
        <v>112509.45336239065</v>
      </c>
      <c r="G12" s="199">
        <v>13179.403795630946</v>
      </c>
      <c r="H12" s="199">
        <v>18257.703427344379</v>
      </c>
      <c r="I12" s="199">
        <f t="shared" si="1"/>
        <v>81072.346139415313</v>
      </c>
      <c r="J12" s="146">
        <f t="shared" si="2"/>
        <v>0.38806007237044049</v>
      </c>
      <c r="K12" s="9"/>
    </row>
    <row r="13" spans="1:11" ht="12" customHeight="1" x14ac:dyDescent="0.25">
      <c r="A13" s="148">
        <v>1973</v>
      </c>
      <c r="B13" s="149">
        <v>210.98500000000001</v>
      </c>
      <c r="C13" s="199">
        <v>128896.51642978389</v>
      </c>
      <c r="D13" s="199">
        <v>267.7</v>
      </c>
      <c r="E13" s="199">
        <v>18257.703427344379</v>
      </c>
      <c r="F13" s="199">
        <f t="shared" si="0"/>
        <v>147421.91985712826</v>
      </c>
      <c r="G13" s="199">
        <v>17316.473689544222</v>
      </c>
      <c r="H13" s="199">
        <v>46727.015809075019</v>
      </c>
      <c r="I13" s="199">
        <f t="shared" si="1"/>
        <v>83378.430358509024</v>
      </c>
      <c r="J13" s="146">
        <f t="shared" si="2"/>
        <v>0.39518653154730915</v>
      </c>
      <c r="K13" s="9"/>
    </row>
    <row r="14" spans="1:11" ht="12" customHeight="1" x14ac:dyDescent="0.25">
      <c r="A14" s="148">
        <v>1974</v>
      </c>
      <c r="B14" s="149">
        <v>212.93199999999999</v>
      </c>
      <c r="C14" s="199">
        <v>104484.60380769554</v>
      </c>
      <c r="D14" s="199">
        <v>39.700000000000003</v>
      </c>
      <c r="E14" s="199">
        <v>46727.015809075019</v>
      </c>
      <c r="F14" s="199">
        <f t="shared" si="0"/>
        <v>151251.31961677055</v>
      </c>
      <c r="G14" s="199">
        <v>20908.708575236004</v>
      </c>
      <c r="H14" s="199">
        <v>41033.159590528288</v>
      </c>
      <c r="I14" s="199">
        <f t="shared" si="1"/>
        <v>89309.451451006258</v>
      </c>
      <c r="J14" s="146">
        <f t="shared" si="2"/>
        <v>0.41942710091017915</v>
      </c>
      <c r="K14" s="9"/>
    </row>
    <row r="15" spans="1:11" ht="12" customHeight="1" x14ac:dyDescent="0.25">
      <c r="A15" s="148">
        <v>1975</v>
      </c>
      <c r="B15" s="149">
        <v>214.93100000000001</v>
      </c>
      <c r="C15" s="199">
        <v>137296.45836346978</v>
      </c>
      <c r="D15" s="199">
        <v>151.80000000000001</v>
      </c>
      <c r="E15" s="199">
        <v>41033.159590528288</v>
      </c>
      <c r="F15" s="199">
        <f t="shared" si="0"/>
        <v>178481.41795399805</v>
      </c>
      <c r="G15" s="199">
        <v>35069.988765128503</v>
      </c>
      <c r="H15" s="199">
        <v>34349.356454023822</v>
      </c>
      <c r="I15" s="199">
        <f t="shared" si="1"/>
        <v>109062.07273484573</v>
      </c>
      <c r="J15" s="146">
        <f t="shared" si="2"/>
        <v>0.50742830366417935</v>
      </c>
      <c r="K15" s="9"/>
    </row>
    <row r="16" spans="1:11" ht="12" customHeight="1" x14ac:dyDescent="0.25">
      <c r="A16" s="147">
        <v>1976</v>
      </c>
      <c r="B16" s="280">
        <v>217.095</v>
      </c>
      <c r="C16" s="196">
        <v>136456.69866401973</v>
      </c>
      <c r="D16" s="196">
        <v>67.55</v>
      </c>
      <c r="E16" s="196">
        <v>34349.356454023822</v>
      </c>
      <c r="F16" s="196">
        <f t="shared" si="0"/>
        <v>170873.60511804355</v>
      </c>
      <c r="G16" s="196">
        <v>36293.910895643436</v>
      </c>
      <c r="H16" s="196">
        <v>22331.017027595197</v>
      </c>
      <c r="I16" s="196">
        <f t="shared" si="1"/>
        <v>112248.67719480491</v>
      </c>
      <c r="J16" s="137">
        <f t="shared" si="2"/>
        <v>0.51704865240933662</v>
      </c>
      <c r="K16" s="9"/>
    </row>
    <row r="17" spans="1:11" ht="12" customHeight="1" x14ac:dyDescent="0.25">
      <c r="A17" s="147">
        <v>1977</v>
      </c>
      <c r="B17" s="280">
        <v>219.179</v>
      </c>
      <c r="C17" s="196">
        <v>141522.58279036995</v>
      </c>
      <c r="D17" s="196">
        <v>147.05000000000001</v>
      </c>
      <c r="E17" s="196">
        <v>22331.017027595197</v>
      </c>
      <c r="F17" s="196">
        <f t="shared" si="0"/>
        <v>164000.64981796514</v>
      </c>
      <c r="G17" s="196">
        <v>35845.42746985663</v>
      </c>
      <c r="H17" s="196">
        <v>20819.508744151433</v>
      </c>
      <c r="I17" s="196">
        <f t="shared" si="1"/>
        <v>107335.71360395708</v>
      </c>
      <c r="J17" s="137">
        <f t="shared" si="2"/>
        <v>0.48971714262751942</v>
      </c>
      <c r="K17" s="9"/>
    </row>
    <row r="18" spans="1:11" ht="12" customHeight="1" x14ac:dyDescent="0.25">
      <c r="A18" s="147">
        <v>1978</v>
      </c>
      <c r="B18" s="280">
        <v>221.47699999999998</v>
      </c>
      <c r="C18" s="196">
        <v>110181.53727127824</v>
      </c>
      <c r="D18" s="196">
        <v>1065</v>
      </c>
      <c r="E18" s="196">
        <v>20819.508744151433</v>
      </c>
      <c r="F18" s="196">
        <f t="shared" si="0"/>
        <v>132066.04601542966</v>
      </c>
      <c r="G18" s="196">
        <v>25102.530280291943</v>
      </c>
      <c r="H18" s="196">
        <v>23925.5401935105</v>
      </c>
      <c r="I18" s="196">
        <f t="shared" si="1"/>
        <v>83037.975541627209</v>
      </c>
      <c r="J18" s="137">
        <f t="shared" si="2"/>
        <v>0.37492821169524243</v>
      </c>
      <c r="K18" s="9"/>
    </row>
    <row r="19" spans="1:11" ht="12" customHeight="1" x14ac:dyDescent="0.25">
      <c r="A19" s="147">
        <v>1979</v>
      </c>
      <c r="B19" s="280">
        <v>223.86500000000001</v>
      </c>
      <c r="C19" s="196">
        <v>149987.38856415113</v>
      </c>
      <c r="D19" s="196">
        <v>320.14999999999998</v>
      </c>
      <c r="E19" s="196">
        <v>23925.5401935105</v>
      </c>
      <c r="F19" s="196">
        <f t="shared" si="0"/>
        <v>174233.07875766163</v>
      </c>
      <c r="G19" s="196">
        <v>37893.713581295102</v>
      </c>
      <c r="H19" s="196">
        <v>40280.710413741304</v>
      </c>
      <c r="I19" s="196">
        <f t="shared" si="1"/>
        <v>96058.654762625229</v>
      </c>
      <c r="J19" s="137">
        <f t="shared" si="2"/>
        <v>0.42909188467435833</v>
      </c>
      <c r="K19" s="9"/>
    </row>
    <row r="20" spans="1:11" ht="12" customHeight="1" x14ac:dyDescent="0.25">
      <c r="A20" s="147">
        <v>1980</v>
      </c>
      <c r="B20" s="280">
        <v>226.45099999999999</v>
      </c>
      <c r="C20" s="196">
        <v>145876.05487192801</v>
      </c>
      <c r="D20" s="196">
        <v>9</v>
      </c>
      <c r="E20" s="196">
        <v>40280.710413741297</v>
      </c>
      <c r="F20" s="196">
        <f t="shared" si="0"/>
        <v>186165.7652856693</v>
      </c>
      <c r="G20" s="196">
        <v>42446.314732889703</v>
      </c>
      <c r="H20" s="196">
        <v>30290.782668500698</v>
      </c>
      <c r="I20" s="196">
        <f t="shared" si="1"/>
        <v>113428.6678842789</v>
      </c>
      <c r="J20" s="137">
        <f t="shared" si="2"/>
        <v>0.50089718254403337</v>
      </c>
      <c r="K20" s="9"/>
    </row>
    <row r="21" spans="1:11" ht="12" customHeight="1" x14ac:dyDescent="0.25">
      <c r="A21" s="148">
        <v>1981</v>
      </c>
      <c r="B21" s="149">
        <v>228.93700000000001</v>
      </c>
      <c r="C21" s="199">
        <v>179691.47197996901</v>
      </c>
      <c r="D21" s="199">
        <v>9</v>
      </c>
      <c r="E21" s="199">
        <v>30290.782668500698</v>
      </c>
      <c r="F21" s="199">
        <f t="shared" si="0"/>
        <v>209991.25464846971</v>
      </c>
      <c r="G21" s="199">
        <v>52097.691737220703</v>
      </c>
      <c r="H21" s="199">
        <v>37998.256890954202</v>
      </c>
      <c r="I21" s="199">
        <f t="shared" si="1"/>
        <v>119895.30602029481</v>
      </c>
      <c r="J21" s="146">
        <f t="shared" si="2"/>
        <v>0.52370436417134314</v>
      </c>
      <c r="K21" s="9"/>
    </row>
    <row r="22" spans="1:11" ht="12" customHeight="1" x14ac:dyDescent="0.25">
      <c r="A22" s="148">
        <v>1982</v>
      </c>
      <c r="B22" s="149">
        <v>231.15700000000001</v>
      </c>
      <c r="C22" s="199">
        <v>181122.64292009099</v>
      </c>
      <c r="D22" s="199">
        <v>298.89999999999998</v>
      </c>
      <c r="E22" s="199">
        <v>37998.256890954202</v>
      </c>
      <c r="F22" s="199">
        <f t="shared" si="0"/>
        <v>219419.79981104517</v>
      </c>
      <c r="G22" s="199">
        <v>38831.069989405703</v>
      </c>
      <c r="H22" s="199">
        <v>71247.316961430901</v>
      </c>
      <c r="I22" s="199">
        <f t="shared" si="1"/>
        <v>109341.41286020857</v>
      </c>
      <c r="J22" s="146">
        <f t="shared" si="2"/>
        <v>0.4730179612134115</v>
      </c>
      <c r="K22" s="9"/>
    </row>
    <row r="23" spans="1:11" ht="12" customHeight="1" x14ac:dyDescent="0.25">
      <c r="A23" s="148">
        <v>1983</v>
      </c>
      <c r="B23" s="149">
        <v>233.322</v>
      </c>
      <c r="C23" s="199">
        <v>141172.85800942601</v>
      </c>
      <c r="D23" s="199">
        <v>77</v>
      </c>
      <c r="E23" s="199">
        <v>71247.316961430901</v>
      </c>
      <c r="F23" s="199">
        <f t="shared" si="0"/>
        <v>212497.17497085693</v>
      </c>
      <c r="G23" s="199">
        <v>34618.578881060101</v>
      </c>
      <c r="H23" s="199">
        <v>56421.6472866408</v>
      </c>
      <c r="I23" s="199">
        <f t="shared" si="1"/>
        <v>121456.94880315603</v>
      </c>
      <c r="J23" s="146">
        <f t="shared" si="2"/>
        <v>0.52055506468809642</v>
      </c>
      <c r="K23" s="9"/>
    </row>
    <row r="24" spans="1:11" ht="12" customHeight="1" x14ac:dyDescent="0.25">
      <c r="A24" s="148">
        <v>1984</v>
      </c>
      <c r="B24" s="149">
        <v>235.38499999999999</v>
      </c>
      <c r="C24" s="199">
        <v>133620.96946327199</v>
      </c>
      <c r="D24" s="199">
        <v>315</v>
      </c>
      <c r="E24" s="199">
        <v>56421.6472866408</v>
      </c>
      <c r="F24" s="199">
        <f t="shared" si="0"/>
        <v>190357.61674991279</v>
      </c>
      <c r="G24" s="199">
        <v>34458.990433434701</v>
      </c>
      <c r="H24" s="199">
        <v>42275.028024367799</v>
      </c>
      <c r="I24" s="199">
        <f t="shared" si="1"/>
        <v>113623.59829211028</v>
      </c>
      <c r="J24" s="146">
        <f t="shared" si="2"/>
        <v>0.48271384451902327</v>
      </c>
      <c r="K24" s="9"/>
    </row>
    <row r="25" spans="1:11" ht="12" customHeight="1" x14ac:dyDescent="0.25">
      <c r="A25" s="148">
        <v>1985</v>
      </c>
      <c r="B25" s="149">
        <v>237.46799999999999</v>
      </c>
      <c r="C25" s="199">
        <v>166880.895871424</v>
      </c>
      <c r="D25" s="199">
        <v>127.55</v>
      </c>
      <c r="E25" s="199">
        <v>42275.028024367799</v>
      </c>
      <c r="F25" s="199">
        <f t="shared" si="0"/>
        <v>209283.4738957918</v>
      </c>
      <c r="G25" s="199">
        <v>41741.910530101602</v>
      </c>
      <c r="H25" s="199">
        <v>52168.851141228399</v>
      </c>
      <c r="I25" s="199">
        <f t="shared" si="1"/>
        <v>115372.71222446181</v>
      </c>
      <c r="J25" s="146">
        <f t="shared" si="2"/>
        <v>0.48584530220687339</v>
      </c>
      <c r="K25" s="9"/>
    </row>
    <row r="26" spans="1:11" ht="12" customHeight="1" x14ac:dyDescent="0.25">
      <c r="A26" s="147">
        <v>1986</v>
      </c>
      <c r="B26" s="280">
        <v>239.63800000000001</v>
      </c>
      <c r="C26" s="196">
        <v>140899.47306715016</v>
      </c>
      <c r="D26" s="196">
        <v>2654.75</v>
      </c>
      <c r="E26" s="196">
        <v>52168.851141228399</v>
      </c>
      <c r="F26" s="196">
        <f t="shared" si="0"/>
        <v>195723.07420837856</v>
      </c>
      <c r="G26" s="196">
        <v>49300.188000400973</v>
      </c>
      <c r="H26" s="196">
        <v>28342.690495595816</v>
      </c>
      <c r="I26" s="196">
        <f t="shared" si="1"/>
        <v>118080.19571238177</v>
      </c>
      <c r="J26" s="137">
        <f t="shared" si="2"/>
        <v>0.49274403772515951</v>
      </c>
      <c r="K26" s="9"/>
    </row>
    <row r="27" spans="1:11" ht="12" customHeight="1" x14ac:dyDescent="0.25">
      <c r="A27" s="147">
        <v>1987</v>
      </c>
      <c r="B27" s="280">
        <v>241.78399999999999</v>
      </c>
      <c r="C27" s="196">
        <v>203281.43712574852</v>
      </c>
      <c r="D27" s="196">
        <v>470</v>
      </c>
      <c r="E27" s="196">
        <v>28342.690495595816</v>
      </c>
      <c r="F27" s="196">
        <f t="shared" si="0"/>
        <v>232094.12762134435</v>
      </c>
      <c r="G27" s="196">
        <v>59029.395209580834</v>
      </c>
      <c r="H27" s="196">
        <v>59931.155688622755</v>
      </c>
      <c r="I27" s="196">
        <f t="shared" si="1"/>
        <v>113133.57672314075</v>
      </c>
      <c r="J27" s="137">
        <f t="shared" si="2"/>
        <v>0.46791175893831172</v>
      </c>
      <c r="K27" s="9"/>
    </row>
    <row r="28" spans="1:11" ht="12" customHeight="1" x14ac:dyDescent="0.25">
      <c r="A28" s="147">
        <v>1988</v>
      </c>
      <c r="B28" s="280">
        <v>243.98099999999999</v>
      </c>
      <c r="C28" s="196">
        <v>172342.85714285716</v>
      </c>
      <c r="D28" s="196">
        <v>184.45</v>
      </c>
      <c r="E28" s="196">
        <v>59931.155688622755</v>
      </c>
      <c r="F28" s="196">
        <f t="shared" si="0"/>
        <v>232458.46283147993</v>
      </c>
      <c r="G28" s="196">
        <v>60844.600000000006</v>
      </c>
      <c r="H28" s="196">
        <v>48279.414285714287</v>
      </c>
      <c r="I28" s="196">
        <f t="shared" si="1"/>
        <v>123334.44854576564</v>
      </c>
      <c r="J28" s="137">
        <f t="shared" si="2"/>
        <v>0.5055084147772394</v>
      </c>
      <c r="K28" s="9"/>
    </row>
    <row r="29" spans="1:11" ht="12" customHeight="1" x14ac:dyDescent="0.25">
      <c r="A29" s="147">
        <v>1989</v>
      </c>
      <c r="B29" s="280">
        <v>246.22399999999999</v>
      </c>
      <c r="C29" s="196">
        <v>195687.41721854304</v>
      </c>
      <c r="D29" s="196">
        <v>140.98557690000001</v>
      </c>
      <c r="E29" s="196">
        <v>48279.414285714287</v>
      </c>
      <c r="F29" s="196">
        <f t="shared" si="0"/>
        <v>244107.81708115735</v>
      </c>
      <c r="G29" s="196">
        <v>77897.6202630755</v>
      </c>
      <c r="H29" s="196">
        <v>54197.357615894041</v>
      </c>
      <c r="I29" s="196">
        <f t="shared" si="1"/>
        <v>112012.83920218781</v>
      </c>
      <c r="J29" s="137">
        <f t="shared" si="2"/>
        <v>0.45492250634457981</v>
      </c>
      <c r="K29" s="9"/>
    </row>
    <row r="30" spans="1:11" ht="12" customHeight="1" x14ac:dyDescent="0.25">
      <c r="A30" s="147">
        <v>1990</v>
      </c>
      <c r="B30" s="280">
        <v>248.65899999999999</v>
      </c>
      <c r="C30" s="196">
        <v>180800</v>
      </c>
      <c r="D30" s="196">
        <v>94.798746000000008</v>
      </c>
      <c r="E30" s="196">
        <v>54197.357615894041</v>
      </c>
      <c r="F30" s="196">
        <f t="shared" si="0"/>
        <v>235092.15636189404</v>
      </c>
      <c r="G30" s="196">
        <v>72507.372033599997</v>
      </c>
      <c r="H30" s="196">
        <v>48736.4</v>
      </c>
      <c r="I30" s="196">
        <f t="shared" si="1"/>
        <v>113848.38432829405</v>
      </c>
      <c r="J30" s="137">
        <f t="shared" si="2"/>
        <v>0.45784944171855452</v>
      </c>
      <c r="K30" s="9"/>
    </row>
    <row r="31" spans="1:11" ht="12" customHeight="1" x14ac:dyDescent="0.25">
      <c r="A31" s="148">
        <v>1991</v>
      </c>
      <c r="B31" s="149">
        <v>251.88900000000001</v>
      </c>
      <c r="C31" s="199">
        <v>210435.75418994413</v>
      </c>
      <c r="D31" s="199">
        <v>71.727376770000006</v>
      </c>
      <c r="E31" s="199">
        <v>48736.4</v>
      </c>
      <c r="F31" s="199">
        <f t="shared" si="0"/>
        <v>259243.88156671412</v>
      </c>
      <c r="G31" s="199">
        <v>88243.505702346374</v>
      </c>
      <c r="H31" s="199">
        <v>55688.692737430167</v>
      </c>
      <c r="I31" s="199">
        <f t="shared" si="1"/>
        <v>115311.68312693757</v>
      </c>
      <c r="J31" s="146">
        <f t="shared" si="2"/>
        <v>0.45778768873169362</v>
      </c>
      <c r="K31" s="9"/>
    </row>
    <row r="32" spans="1:11" ht="12" customHeight="1" x14ac:dyDescent="0.25">
      <c r="A32" s="148">
        <v>1992</v>
      </c>
      <c r="B32" s="149">
        <v>255.214</v>
      </c>
      <c r="C32" s="199">
        <v>168107.38255033558</v>
      </c>
      <c r="D32" s="199">
        <v>8045.1066024000002</v>
      </c>
      <c r="E32" s="199">
        <v>55688.692737430167</v>
      </c>
      <c r="F32" s="199">
        <f t="shared" si="0"/>
        <v>231841.18189016572</v>
      </c>
      <c r="G32" s="199">
        <v>75038.230742013431</v>
      </c>
      <c r="H32" s="199">
        <v>37200.550335570471</v>
      </c>
      <c r="I32" s="199">
        <f t="shared" si="1"/>
        <v>119602.40081258182</v>
      </c>
      <c r="J32" s="146">
        <f t="shared" si="2"/>
        <v>0.46863573633335875</v>
      </c>
      <c r="K32" s="9"/>
    </row>
    <row r="33" spans="1:11" ht="12" customHeight="1" x14ac:dyDescent="0.25">
      <c r="A33" s="148">
        <v>1993</v>
      </c>
      <c r="B33" s="149">
        <v>258.67899999999997</v>
      </c>
      <c r="C33" s="199">
        <v>216050.25125628139</v>
      </c>
      <c r="D33" s="199">
        <v>1191.1861805999999</v>
      </c>
      <c r="E33" s="199">
        <v>37200.550335570471</v>
      </c>
      <c r="F33" s="199">
        <f t="shared" si="0"/>
        <v>254441.98777245186</v>
      </c>
      <c r="G33" s="199">
        <v>83310.88174109548</v>
      </c>
      <c r="H33" s="199">
        <v>72991.763819095475</v>
      </c>
      <c r="I33" s="199">
        <f t="shared" si="1"/>
        <v>98139.342212260904</v>
      </c>
      <c r="J33" s="146">
        <f t="shared" si="2"/>
        <v>0.37938658419222632</v>
      </c>
      <c r="K33" s="9"/>
    </row>
    <row r="34" spans="1:11" ht="12" customHeight="1" x14ac:dyDescent="0.25">
      <c r="A34" s="148">
        <v>1994</v>
      </c>
      <c r="B34" s="149">
        <v>261.91899999999998</v>
      </c>
      <c r="C34" s="199">
        <v>199929.82456140348</v>
      </c>
      <c r="D34" s="201">
        <v>704.35</v>
      </c>
      <c r="E34" s="199">
        <v>72991.763819095475</v>
      </c>
      <c r="F34" s="199">
        <f t="shared" si="0"/>
        <v>273625.93838049896</v>
      </c>
      <c r="G34" s="199">
        <v>99623.86257309941</v>
      </c>
      <c r="H34" s="201">
        <v>56939.619883040934</v>
      </c>
      <c r="I34" s="199">
        <f t="shared" si="1"/>
        <v>117062.45592435863</v>
      </c>
      <c r="J34" s="146">
        <f t="shared" si="2"/>
        <v>0.44694144343998959</v>
      </c>
      <c r="K34" s="9"/>
    </row>
    <row r="35" spans="1:11" ht="12" customHeight="1" x14ac:dyDescent="0.25">
      <c r="A35" s="148">
        <v>1995</v>
      </c>
      <c r="B35" s="149">
        <v>265.04399999999998</v>
      </c>
      <c r="C35" s="199">
        <v>196940.47619047618</v>
      </c>
      <c r="D35" s="199">
        <v>2308</v>
      </c>
      <c r="E35" s="199">
        <v>56939.619883040934</v>
      </c>
      <c r="F35" s="199">
        <f t="shared" si="0"/>
        <v>256188.09607351711</v>
      </c>
      <c r="G35" s="199">
        <v>98275.037619047624</v>
      </c>
      <c r="H35" s="199">
        <v>55269.244047619046</v>
      </c>
      <c r="I35" s="199">
        <f t="shared" si="1"/>
        <v>102643.81440685043</v>
      </c>
      <c r="J35" s="146">
        <f t="shared" si="2"/>
        <v>0.3872708471304781</v>
      </c>
      <c r="K35" s="9"/>
    </row>
    <row r="36" spans="1:11" ht="12" customHeight="1" x14ac:dyDescent="0.25">
      <c r="A36" s="147">
        <v>1996</v>
      </c>
      <c r="B36" s="280">
        <v>268.15100000000001</v>
      </c>
      <c r="C36" s="196">
        <v>169625</v>
      </c>
      <c r="D36" s="196">
        <v>5805.2920000000004</v>
      </c>
      <c r="E36" s="196">
        <v>55269.244047619046</v>
      </c>
      <c r="F36" s="196">
        <f t="shared" si="0"/>
        <v>230699.53604761904</v>
      </c>
      <c r="G36" s="196">
        <v>102724.28715277778</v>
      </c>
      <c r="H36" s="196">
        <v>40345.930555555555</v>
      </c>
      <c r="I36" s="196">
        <f t="shared" si="1"/>
        <v>87629.318339285703</v>
      </c>
      <c r="J36" s="137">
        <f t="shared" si="2"/>
        <v>0.32679094368205114</v>
      </c>
      <c r="K36" s="9"/>
    </row>
    <row r="37" spans="1:11" ht="12" customHeight="1" x14ac:dyDescent="0.25">
      <c r="A37" s="147">
        <v>1997</v>
      </c>
      <c r="B37" s="280">
        <v>271.36</v>
      </c>
      <c r="C37" s="196">
        <v>220541.66666666666</v>
      </c>
      <c r="D37" s="196">
        <v>282.2665715</v>
      </c>
      <c r="E37" s="196">
        <v>40345.930555555555</v>
      </c>
      <c r="F37" s="196">
        <f t="shared" ref="F37:F60" si="3">SUM(C37,D37,E37)</f>
        <v>261169.86379372221</v>
      </c>
      <c r="G37" s="196">
        <v>94125.446145833324</v>
      </c>
      <c r="H37" s="196">
        <v>67609.208333333328</v>
      </c>
      <c r="I37" s="196">
        <f t="shared" ref="I37:I60" si="4">F37-SUM(G37,H37)</f>
        <v>99435.209314555541</v>
      </c>
      <c r="J37" s="137">
        <f t="shared" ref="J37:J60" si="5">I37/B37/1000</f>
        <v>0.36643281734432315</v>
      </c>
      <c r="K37" s="9"/>
    </row>
    <row r="38" spans="1:11" ht="12" customHeight="1" x14ac:dyDescent="0.25">
      <c r="A38" s="147">
        <v>1998</v>
      </c>
      <c r="B38" s="280">
        <v>274.62599999999998</v>
      </c>
      <c r="C38" s="196">
        <v>187034.4827586207</v>
      </c>
      <c r="D38" s="196">
        <v>156.25925000000001</v>
      </c>
      <c r="E38" s="196">
        <v>67609.208333333328</v>
      </c>
      <c r="F38" s="196">
        <f t="shared" si="3"/>
        <v>254799.95034195401</v>
      </c>
      <c r="G38" s="196">
        <v>90920.426896551711</v>
      </c>
      <c r="H38" s="196">
        <v>59448.068965517239</v>
      </c>
      <c r="I38" s="196">
        <f t="shared" si="4"/>
        <v>104431.45447988505</v>
      </c>
      <c r="J38" s="137">
        <f t="shared" si="5"/>
        <v>0.38026790791798687</v>
      </c>
      <c r="K38" s="9"/>
    </row>
    <row r="39" spans="1:11" ht="12" customHeight="1" x14ac:dyDescent="0.25">
      <c r="A39" s="147">
        <v>1999</v>
      </c>
      <c r="B39" s="280">
        <v>277.79000000000002</v>
      </c>
      <c r="C39" s="196">
        <v>237043.47826086954</v>
      </c>
      <c r="D39" s="196">
        <v>181.31899999999999</v>
      </c>
      <c r="E39" s="196">
        <v>59448.068965517239</v>
      </c>
      <c r="F39" s="196">
        <f t="shared" si="3"/>
        <v>296672.86622638674</v>
      </c>
      <c r="G39" s="196">
        <v>91278.612753623194</v>
      </c>
      <c r="H39" s="196">
        <v>63392.72463768116</v>
      </c>
      <c r="I39" s="196">
        <f t="shared" si="4"/>
        <v>142001.5288350824</v>
      </c>
      <c r="J39" s="137">
        <f t="shared" si="5"/>
        <v>0.51118301175377945</v>
      </c>
      <c r="K39" s="9"/>
    </row>
    <row r="40" spans="1:11" ht="12" customHeight="1" x14ac:dyDescent="0.25">
      <c r="A40" s="147">
        <v>2000</v>
      </c>
      <c r="B40" s="280">
        <v>280.976</v>
      </c>
      <c r="C40" s="196">
        <v>203999.99999999997</v>
      </c>
      <c r="D40" s="196">
        <v>358.67715499999997</v>
      </c>
      <c r="E40" s="196">
        <v>63392.72463768116</v>
      </c>
      <c r="F40" s="196">
        <f t="shared" si="3"/>
        <v>267751.40179268114</v>
      </c>
      <c r="G40" s="196">
        <v>97083.345714285708</v>
      </c>
      <c r="H40" s="196">
        <v>46217.714285714283</v>
      </c>
      <c r="I40" s="196">
        <f t="shared" si="4"/>
        <v>124450.34179268114</v>
      </c>
      <c r="J40" s="137">
        <f t="shared" si="5"/>
        <v>0.44292160822519056</v>
      </c>
      <c r="K40" s="9"/>
    </row>
    <row r="41" spans="1:11" ht="12" customHeight="1" x14ac:dyDescent="0.25">
      <c r="A41" s="148">
        <v>2001</v>
      </c>
      <c r="B41" s="149">
        <v>283.92040200000002</v>
      </c>
      <c r="C41" s="199">
        <v>256711.11111111112</v>
      </c>
      <c r="D41" s="199">
        <v>199.50899999999999</v>
      </c>
      <c r="E41" s="199">
        <v>46217.714285714283</v>
      </c>
      <c r="F41" s="199">
        <f t="shared" si="3"/>
        <v>303128.3343968254</v>
      </c>
      <c r="G41" s="199">
        <v>103419.91177777777</v>
      </c>
      <c r="H41" s="199">
        <v>80004.133333333331</v>
      </c>
      <c r="I41" s="199">
        <f t="shared" si="4"/>
        <v>119704.2892857143</v>
      </c>
      <c r="J41" s="146">
        <f t="shared" si="5"/>
        <v>0.42161214355322829</v>
      </c>
      <c r="K41" s="9"/>
    </row>
    <row r="42" spans="1:11" ht="12" customHeight="1" x14ac:dyDescent="0.25">
      <c r="A42" s="148">
        <v>2002</v>
      </c>
      <c r="B42" s="149">
        <v>286.78755999999998</v>
      </c>
      <c r="C42" s="199">
        <v>243097.67441860464</v>
      </c>
      <c r="D42" s="199">
        <v>192.54134049999999</v>
      </c>
      <c r="E42" s="199">
        <v>80004.133333333331</v>
      </c>
      <c r="F42" s="199">
        <f t="shared" si="3"/>
        <v>323294.349092438</v>
      </c>
      <c r="G42" s="199">
        <v>113965.70456</v>
      </c>
      <c r="H42" s="199">
        <v>57504.55348837209</v>
      </c>
      <c r="I42" s="199">
        <f t="shared" si="4"/>
        <v>151824.09104406592</v>
      </c>
      <c r="J42" s="146">
        <f t="shared" si="5"/>
        <v>0.52939566501443058</v>
      </c>
      <c r="K42" s="9"/>
    </row>
    <row r="43" spans="1:11" ht="12" customHeight="1" x14ac:dyDescent="0.25">
      <c r="A43" s="148">
        <v>2003</v>
      </c>
      <c r="B43" s="149">
        <v>289.51758100000001</v>
      </c>
      <c r="C43" s="199">
        <v>278571.42857142858</v>
      </c>
      <c r="D43" s="199">
        <v>411.78588550000006</v>
      </c>
      <c r="E43" s="199">
        <v>57504.55348837209</v>
      </c>
      <c r="F43" s="199">
        <f t="shared" si="3"/>
        <v>336487.76794530067</v>
      </c>
      <c r="G43" s="199">
        <v>126355.68657142858</v>
      </c>
      <c r="H43" s="199">
        <v>63210.142857142855</v>
      </c>
      <c r="I43" s="199">
        <f t="shared" si="4"/>
        <v>146921.93851672922</v>
      </c>
      <c r="J43" s="146">
        <f t="shared" si="5"/>
        <v>0.50747156013551109</v>
      </c>
      <c r="K43" s="9"/>
    </row>
    <row r="44" spans="1:11" ht="12" customHeight="1" x14ac:dyDescent="0.25">
      <c r="A44" s="148">
        <v>2004</v>
      </c>
      <c r="B44" s="149">
        <v>292.19189</v>
      </c>
      <c r="C44" s="199">
        <v>281491.20000000001</v>
      </c>
      <c r="D44" s="199">
        <v>728.77887550000003</v>
      </c>
      <c r="E44" s="199">
        <v>63210.142857142855</v>
      </c>
      <c r="F44" s="199">
        <f t="shared" si="3"/>
        <v>345430.12173264287</v>
      </c>
      <c r="G44" s="199">
        <v>137908.3334304</v>
      </c>
      <c r="H44" s="199">
        <v>52577.418400000002</v>
      </c>
      <c r="I44" s="199">
        <f t="shared" si="4"/>
        <v>154944.36990224288</v>
      </c>
      <c r="J44" s="146">
        <f t="shared" si="5"/>
        <v>0.53028292435578173</v>
      </c>
      <c r="K44" s="9"/>
    </row>
    <row r="45" spans="1:11" ht="12" customHeight="1" x14ac:dyDescent="0.25">
      <c r="A45" s="148">
        <v>2005</v>
      </c>
      <c r="B45" s="149">
        <v>294.914085</v>
      </c>
      <c r="C45" s="199">
        <v>315098.90109890106</v>
      </c>
      <c r="D45" s="199">
        <v>1049.7024644999999</v>
      </c>
      <c r="E45" s="199">
        <v>52577.418400000002</v>
      </c>
      <c r="F45" s="199">
        <f t="shared" si="3"/>
        <v>368726.02196340106</v>
      </c>
      <c r="G45" s="199">
        <v>205380.42093406594</v>
      </c>
      <c r="H45" s="199">
        <v>39287.956043956045</v>
      </c>
      <c r="I45" s="199">
        <f t="shared" si="4"/>
        <v>124057.64498537907</v>
      </c>
      <c r="J45" s="146">
        <f t="shared" si="5"/>
        <v>0.42065690075595769</v>
      </c>
      <c r="K45" s="9"/>
    </row>
    <row r="46" spans="1:11" ht="12" customHeight="1" x14ac:dyDescent="0.25">
      <c r="A46" s="147">
        <v>2006</v>
      </c>
      <c r="B46" s="280">
        <v>297.64655699999997</v>
      </c>
      <c r="C46" s="196">
        <v>296072.72727272724</v>
      </c>
      <c r="D46" s="196">
        <v>2257.3424855000003</v>
      </c>
      <c r="E46" s="196">
        <v>39287.956043956045</v>
      </c>
      <c r="F46" s="196">
        <f t="shared" si="3"/>
        <v>337618.02580218326</v>
      </c>
      <c r="G46" s="196">
        <v>156354.51370181818</v>
      </c>
      <c r="H46" s="196">
        <v>19687.185454545455</v>
      </c>
      <c r="I46" s="196">
        <f t="shared" si="4"/>
        <v>161576.32664581962</v>
      </c>
      <c r="J46" s="137">
        <f t="shared" si="5"/>
        <v>0.54284628142303559</v>
      </c>
      <c r="K46" s="9"/>
    </row>
    <row r="47" spans="1:11" ht="12" customHeight="1" x14ac:dyDescent="0.25">
      <c r="A47" s="147">
        <v>2007</v>
      </c>
      <c r="B47" s="280">
        <v>300.57448099999999</v>
      </c>
      <c r="C47" s="196">
        <v>279572.51908396947</v>
      </c>
      <c r="D47" s="196">
        <v>8712.4088955000007</v>
      </c>
      <c r="E47" s="196">
        <v>19687.185454545455</v>
      </c>
      <c r="F47" s="196">
        <f t="shared" si="3"/>
        <v>307972.11343401496</v>
      </c>
      <c r="G47" s="196">
        <v>144673.35038167937</v>
      </c>
      <c r="H47" s="196">
        <v>19884.862595419847</v>
      </c>
      <c r="I47" s="196">
        <f t="shared" si="4"/>
        <v>143413.90045691576</v>
      </c>
      <c r="J47" s="137">
        <f t="shared" si="5"/>
        <v>0.47713265603847371</v>
      </c>
      <c r="K47" s="9"/>
    </row>
    <row r="48" spans="1:11" ht="12" customHeight="1" x14ac:dyDescent="0.25">
      <c r="A48" s="147">
        <v>2008</v>
      </c>
      <c r="B48" s="280">
        <v>303.50646899999998</v>
      </c>
      <c r="C48" s="196">
        <v>395454.54545454547</v>
      </c>
      <c r="D48" s="196">
        <v>2062.7427714999999</v>
      </c>
      <c r="E48" s="196">
        <v>19884.862595419847</v>
      </c>
      <c r="F48" s="196">
        <f t="shared" si="3"/>
        <v>417402.15082146536</v>
      </c>
      <c r="G48" s="196">
        <v>220074.08436363639</v>
      </c>
      <c r="H48" s="196">
        <v>52552.545454545456</v>
      </c>
      <c r="I48" s="196">
        <f t="shared" si="4"/>
        <v>144775.5210032835</v>
      </c>
      <c r="J48" s="137">
        <f t="shared" si="5"/>
        <v>0.47700967126102184</v>
      </c>
      <c r="K48" s="9"/>
    </row>
    <row r="49" spans="1:11" ht="12" customHeight="1" x14ac:dyDescent="0.25">
      <c r="A49" s="147">
        <v>2009</v>
      </c>
      <c r="B49" s="280">
        <v>306.207719</v>
      </c>
      <c r="C49" s="196">
        <v>386982.2485207101</v>
      </c>
      <c r="D49" s="196">
        <v>3377.8532990000003</v>
      </c>
      <c r="E49" s="196">
        <v>52552.545454545456</v>
      </c>
      <c r="F49" s="196">
        <f t="shared" si="3"/>
        <v>442912.64727425558</v>
      </c>
      <c r="G49" s="196">
        <v>235463.31027325444</v>
      </c>
      <c r="H49" s="196">
        <v>37320.609467455623</v>
      </c>
      <c r="I49" s="196">
        <f t="shared" si="4"/>
        <v>170128.72753354552</v>
      </c>
      <c r="J49" s="137">
        <f t="shared" si="5"/>
        <v>0.55559908185575657</v>
      </c>
      <c r="K49" s="9"/>
    </row>
    <row r="50" spans="1:11" ht="12" customHeight="1" x14ac:dyDescent="0.25">
      <c r="A50" s="147">
        <v>2010</v>
      </c>
      <c r="B50" s="280">
        <v>308.83326399999999</v>
      </c>
      <c r="C50" s="196">
        <v>440644.62809917354</v>
      </c>
      <c r="D50" s="196">
        <v>493.80490099999997</v>
      </c>
      <c r="E50" s="196">
        <v>37320.609467455623</v>
      </c>
      <c r="F50" s="196">
        <f t="shared" si="3"/>
        <v>478459.04246762919</v>
      </c>
      <c r="G50" s="196">
        <v>303214.22947082645</v>
      </c>
      <c r="H50" s="196">
        <v>35859.239669421484</v>
      </c>
      <c r="I50" s="196">
        <f t="shared" si="4"/>
        <v>139385.57332738128</v>
      </c>
      <c r="J50" s="137">
        <f t="shared" si="5"/>
        <v>0.45132953465589537</v>
      </c>
      <c r="K50" s="9"/>
    </row>
    <row r="51" spans="1:11" ht="12" customHeight="1" x14ac:dyDescent="0.25">
      <c r="A51" s="150">
        <v>2011</v>
      </c>
      <c r="B51" s="149">
        <v>310.94696199999998</v>
      </c>
      <c r="C51" s="205">
        <v>399761.90476190473</v>
      </c>
      <c r="D51" s="205">
        <v>4847.7374399999999</v>
      </c>
      <c r="E51" s="205">
        <v>35859.239669421484</v>
      </c>
      <c r="F51" s="205">
        <f t="shared" si="3"/>
        <v>440468.88187132624</v>
      </c>
      <c r="G51" s="205">
        <v>266439.06921136903</v>
      </c>
      <c r="H51" s="205">
        <v>42740.166666666664</v>
      </c>
      <c r="I51" s="205">
        <f t="shared" si="4"/>
        <v>131289.64599329053</v>
      </c>
      <c r="J51" s="151">
        <f t="shared" si="5"/>
        <v>0.42222520891936072</v>
      </c>
      <c r="K51" s="9"/>
    </row>
    <row r="52" spans="1:11" ht="12" customHeight="1" x14ac:dyDescent="0.25">
      <c r="A52" s="150">
        <v>2012</v>
      </c>
      <c r="B52" s="149">
        <v>313.14999699999998</v>
      </c>
      <c r="C52" s="205">
        <v>441209.30232558143</v>
      </c>
      <c r="D52" s="205">
        <v>8417.2518684999995</v>
      </c>
      <c r="E52" s="205">
        <v>42740.166666666664</v>
      </c>
      <c r="F52" s="205">
        <f t="shared" si="3"/>
        <v>492366.72086074814</v>
      </c>
      <c r="G52" s="205">
        <v>304291.6406818314</v>
      </c>
      <c r="H52" s="205">
        <v>40749.186046511626</v>
      </c>
      <c r="I52" s="205">
        <f t="shared" si="4"/>
        <v>147325.89413240511</v>
      </c>
      <c r="J52" s="151">
        <f t="shared" si="5"/>
        <v>0.47046429999616163</v>
      </c>
      <c r="K52" s="9"/>
    </row>
    <row r="53" spans="1:11" ht="12" customHeight="1" x14ac:dyDescent="0.25">
      <c r="A53" s="150">
        <v>2013</v>
      </c>
      <c r="B53" s="149">
        <v>315.33597600000002</v>
      </c>
      <c r="C53" s="205">
        <v>436761.62790697679</v>
      </c>
      <c r="D53" s="205">
        <v>11909.555435999999</v>
      </c>
      <c r="E53" s="205">
        <v>40749.186046511626</v>
      </c>
      <c r="F53" s="205">
        <f t="shared" si="3"/>
        <v>489420.36938948842</v>
      </c>
      <c r="G53" s="205">
        <v>307371.08440639538</v>
      </c>
      <c r="H53" s="205">
        <v>34325.197674418603</v>
      </c>
      <c r="I53" s="205">
        <f t="shared" si="4"/>
        <v>147724.08730867441</v>
      </c>
      <c r="J53" s="151">
        <f t="shared" si="5"/>
        <v>0.46846569548624672</v>
      </c>
      <c r="K53" s="9"/>
    </row>
    <row r="54" spans="1:11" ht="12" customHeight="1" x14ac:dyDescent="0.25">
      <c r="A54" s="150">
        <v>2014</v>
      </c>
      <c r="B54" s="149">
        <v>317.519206</v>
      </c>
      <c r="C54" s="205">
        <v>505165.87677725125</v>
      </c>
      <c r="D54" s="205">
        <v>21166.488741499998</v>
      </c>
      <c r="E54" s="205">
        <v>34325.197674418603</v>
      </c>
      <c r="F54" s="205">
        <f t="shared" si="3"/>
        <v>560657.56319316977</v>
      </c>
      <c r="G54" s="205">
        <v>355701.29443329386</v>
      </c>
      <c r="H54" s="205">
        <v>73991.950236966819</v>
      </c>
      <c r="I54" s="205">
        <f t="shared" si="4"/>
        <v>130964.31852290907</v>
      </c>
      <c r="J54" s="151">
        <f t="shared" si="5"/>
        <v>0.412461092268255</v>
      </c>
      <c r="K54" s="9"/>
    </row>
    <row r="55" spans="1:11" ht="12" customHeight="1" x14ac:dyDescent="0.25">
      <c r="A55" s="150">
        <v>2015</v>
      </c>
      <c r="B55" s="149">
        <v>319.83219000000003</v>
      </c>
      <c r="C55" s="205">
        <v>526086.95652173902</v>
      </c>
      <c r="D55" s="205">
        <v>10781.728580000001</v>
      </c>
      <c r="E55" s="205">
        <v>73991.950236966819</v>
      </c>
      <c r="F55" s="205">
        <f t="shared" si="3"/>
        <v>610860.63533870585</v>
      </c>
      <c r="G55" s="205">
        <v>427263.46323173912</v>
      </c>
      <c r="H55" s="205">
        <v>56570.695652173912</v>
      </c>
      <c r="I55" s="205">
        <f t="shared" si="4"/>
        <v>127026.47645479284</v>
      </c>
      <c r="J55" s="151">
        <f t="shared" si="5"/>
        <v>0.39716601526191853</v>
      </c>
      <c r="K55" s="9"/>
    </row>
    <row r="56" spans="1:11" ht="12" customHeight="1" x14ac:dyDescent="0.25">
      <c r="A56" s="218">
        <v>2016</v>
      </c>
      <c r="B56" s="280">
        <v>322.11409400000002</v>
      </c>
      <c r="C56" s="228">
        <v>607548.38709677418</v>
      </c>
      <c r="D56" s="228">
        <v>15731.148069499999</v>
      </c>
      <c r="E56" s="228">
        <v>56570.695652173912</v>
      </c>
      <c r="F56" s="228">
        <f t="shared" si="3"/>
        <v>679850.23081844812</v>
      </c>
      <c r="G56" s="228">
        <v>446957.26286070567</v>
      </c>
      <c r="H56" s="228">
        <v>49372.165322580644</v>
      </c>
      <c r="I56" s="228">
        <f t="shared" si="4"/>
        <v>183520.80263516179</v>
      </c>
      <c r="J56" s="219">
        <f t="shared" si="5"/>
        <v>0.56973850586979213</v>
      </c>
      <c r="K56" s="9"/>
    </row>
    <row r="57" spans="1:11" ht="12" customHeight="1" x14ac:dyDescent="0.25">
      <c r="A57" s="152">
        <v>2017</v>
      </c>
      <c r="B57" s="280">
        <v>324.29674599999998</v>
      </c>
      <c r="C57" s="227">
        <v>556258.50340136059</v>
      </c>
      <c r="D57" s="227">
        <v>12739.691413500001</v>
      </c>
      <c r="E57" s="227">
        <v>49372.165322580644</v>
      </c>
      <c r="F57" s="228">
        <f t="shared" si="3"/>
        <v>618370.3601374412</v>
      </c>
      <c r="G57" s="227">
        <v>399256.17456190474</v>
      </c>
      <c r="H57" s="227">
        <v>56046.068027210888</v>
      </c>
      <c r="I57" s="227">
        <f t="shared" si="4"/>
        <v>163068.11754832556</v>
      </c>
      <c r="J57" s="220">
        <f t="shared" si="5"/>
        <v>0.5028361201882845</v>
      </c>
      <c r="K57" s="9"/>
    </row>
    <row r="58" spans="1:11" ht="12" customHeight="1" x14ac:dyDescent="0.25">
      <c r="A58" s="153">
        <v>2018</v>
      </c>
      <c r="B58" s="281">
        <v>326.16326299999997</v>
      </c>
      <c r="C58" s="283">
        <v>600590.5511811024</v>
      </c>
      <c r="D58" s="228">
        <v>2555.54135</v>
      </c>
      <c r="E58" s="283">
        <v>56046.068027210888</v>
      </c>
      <c r="F58" s="228">
        <f t="shared" si="3"/>
        <v>659192.16055831325</v>
      </c>
      <c r="G58" s="228">
        <v>419332.51358996064</v>
      </c>
      <c r="H58" s="283">
        <v>58504.419291338585</v>
      </c>
      <c r="I58" s="255">
        <f t="shared" si="4"/>
        <v>181355.22767701402</v>
      </c>
      <c r="J58" s="221">
        <f t="shared" si="5"/>
        <v>0.55602591784536459</v>
      </c>
      <c r="K58" s="9"/>
    </row>
    <row r="59" spans="1:11" ht="12" customHeight="1" x14ac:dyDescent="0.25">
      <c r="A59" s="152">
        <v>2019</v>
      </c>
      <c r="B59" s="280">
        <v>327.77654100000001</v>
      </c>
      <c r="C59" s="284">
        <v>558385.96491228067</v>
      </c>
      <c r="D59" s="227">
        <v>2679.4889599999997</v>
      </c>
      <c r="E59" s="284">
        <v>58504.419291338585</v>
      </c>
      <c r="F59" s="227">
        <f t="shared" si="3"/>
        <v>619569.8731636192</v>
      </c>
      <c r="G59" s="284">
        <v>387818.7440140351</v>
      </c>
      <c r="H59" s="227">
        <v>54520.719298245611</v>
      </c>
      <c r="I59" s="227">
        <f t="shared" si="4"/>
        <v>177230.40985133848</v>
      </c>
      <c r="J59" s="220">
        <f t="shared" si="5"/>
        <v>0.540704985508217</v>
      </c>
      <c r="K59" s="9"/>
    </row>
    <row r="60" spans="1:11" ht="12" customHeight="1" thickBot="1" x14ac:dyDescent="0.3">
      <c r="A60" s="195">
        <v>2020</v>
      </c>
      <c r="B60" s="282">
        <v>329.37155899999999</v>
      </c>
      <c r="C60" s="285">
        <v>704275.16778523498</v>
      </c>
      <c r="D60" s="274">
        <v>2049.8760600000001</v>
      </c>
      <c r="E60" s="285">
        <v>54520.719298245611</v>
      </c>
      <c r="F60" s="274">
        <f t="shared" si="3"/>
        <v>760845.76314348064</v>
      </c>
      <c r="G60" s="285">
        <v>479329.77612483222</v>
      </c>
      <c r="H60" s="274">
        <v>87656.775167785236</v>
      </c>
      <c r="I60" s="274">
        <f t="shared" si="4"/>
        <v>193859.21185086318</v>
      </c>
      <c r="J60" s="279">
        <f t="shared" si="5"/>
        <v>0.5885730159563145</v>
      </c>
      <c r="K60" s="9"/>
    </row>
    <row r="61" spans="1:11" ht="16.5" customHeight="1" thickTop="1" x14ac:dyDescent="0.25">
      <c r="A61" s="6" t="s">
        <v>95</v>
      </c>
      <c r="B61" s="6"/>
      <c r="C61" s="6"/>
      <c r="D61" s="6"/>
      <c r="E61" s="6"/>
      <c r="F61" s="6"/>
      <c r="G61" s="6"/>
      <c r="H61" s="6"/>
      <c r="I61" s="6"/>
      <c r="J61" s="6"/>
    </row>
    <row r="62" spans="1:11" ht="16.5" customHeight="1" x14ac:dyDescent="0.25">
      <c r="A62" s="6" t="s">
        <v>96</v>
      </c>
      <c r="B62" s="6"/>
      <c r="C62" s="6"/>
      <c r="D62" s="6"/>
      <c r="E62" s="6"/>
      <c r="F62" s="6"/>
      <c r="G62" s="6"/>
      <c r="H62" s="6"/>
      <c r="I62" s="6"/>
      <c r="J62" s="6"/>
    </row>
    <row r="63" spans="1:11" ht="16.5" customHeight="1" x14ac:dyDescent="0.25">
      <c r="A63" s="6" t="s">
        <v>57</v>
      </c>
      <c r="B63" s="6"/>
      <c r="C63" s="6"/>
      <c r="D63" s="6"/>
      <c r="E63" s="6"/>
      <c r="F63" s="6"/>
      <c r="G63" s="6"/>
      <c r="H63" s="6"/>
      <c r="I63" s="6"/>
      <c r="J63" s="6"/>
    </row>
    <row r="64" spans="1:11" ht="16.5" customHeight="1" x14ac:dyDescent="0.25">
      <c r="A64" s="6" t="s">
        <v>83</v>
      </c>
      <c r="B64" s="6"/>
      <c r="C64" s="6"/>
      <c r="D64" s="6"/>
      <c r="E64" s="6"/>
      <c r="F64" s="6"/>
      <c r="G64" s="6"/>
      <c r="H64" s="6"/>
      <c r="I64" s="6"/>
      <c r="J64" s="6"/>
    </row>
    <row r="65" spans="1:11" ht="16.5" customHeight="1" x14ac:dyDescent="0.25">
      <c r="A65" s="45" t="s">
        <v>68</v>
      </c>
      <c r="B65" s="6"/>
      <c r="C65" s="6"/>
      <c r="D65" s="6"/>
      <c r="E65" s="6"/>
      <c r="F65" s="6"/>
      <c r="G65" s="6"/>
      <c r="H65" s="6"/>
      <c r="I65" s="6"/>
      <c r="J65" s="6"/>
    </row>
    <row r="66" spans="1:11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1" ht="12" customHeight="1" x14ac:dyDescent="0.25">
      <c r="A67" s="6" t="s">
        <v>46</v>
      </c>
      <c r="B67" s="6"/>
      <c r="C67" s="6"/>
      <c r="D67" s="6"/>
      <c r="E67" s="6"/>
      <c r="F67" s="6"/>
      <c r="G67" s="6"/>
      <c r="H67" s="6"/>
      <c r="I67" s="6"/>
      <c r="J67" s="6"/>
    </row>
    <row r="68" spans="1:11" ht="12" customHeight="1" x14ac:dyDescent="0.25">
      <c r="A68" s="41"/>
      <c r="B68" s="41"/>
      <c r="H68" s="41"/>
      <c r="I68" s="41"/>
      <c r="J68" s="41"/>
      <c r="K68" s="59"/>
    </row>
    <row r="69" spans="1:11" ht="12" customHeight="1" x14ac:dyDescent="0.25">
      <c r="A69" s="41"/>
      <c r="B69" s="41"/>
      <c r="H69" s="41"/>
      <c r="I69" s="41"/>
      <c r="J69" s="41"/>
    </row>
    <row r="70" spans="1:11" ht="12" customHeight="1" x14ac:dyDescent="0.25">
      <c r="A70" s="41"/>
      <c r="B70" s="41"/>
      <c r="H70" s="41"/>
      <c r="I70" s="41"/>
      <c r="J70" s="41"/>
    </row>
    <row r="71" spans="1:11" ht="12" customHeight="1" x14ac:dyDescent="0.25">
      <c r="A71" s="41"/>
      <c r="B71" s="41" t="s">
        <v>34</v>
      </c>
      <c r="H71" s="41"/>
      <c r="I71" s="41"/>
      <c r="J71" s="41"/>
    </row>
    <row r="72" spans="1:11" ht="12" customHeight="1" x14ac:dyDescent="0.25">
      <c r="A72" s="41"/>
      <c r="B72" s="41"/>
      <c r="H72" s="41"/>
      <c r="I72" s="41"/>
      <c r="J72" s="41"/>
    </row>
    <row r="73" spans="1:11" ht="12" customHeight="1" x14ac:dyDescent="0.25">
      <c r="H73" s="41"/>
      <c r="I73" s="41"/>
    </row>
    <row r="74" spans="1:11" ht="12" customHeight="1" x14ac:dyDescent="0.25">
      <c r="H74" s="41"/>
      <c r="I74" s="41"/>
    </row>
    <row r="75" spans="1:11" ht="12" customHeight="1" x14ac:dyDescent="0.25">
      <c r="H75" s="41"/>
      <c r="I75" s="41"/>
    </row>
    <row r="76" spans="1:11" ht="12" customHeight="1" x14ac:dyDescent="0.25">
      <c r="H76" s="41"/>
      <c r="I76" s="41"/>
    </row>
    <row r="77" spans="1:11" ht="12" customHeight="1" x14ac:dyDescent="0.25">
      <c r="H77" s="41"/>
      <c r="I77" s="41"/>
    </row>
    <row r="78" spans="1:11" ht="12" customHeight="1" x14ac:dyDescent="0.25">
      <c r="H78" s="41"/>
      <c r="I78" s="41"/>
    </row>
    <row r="79" spans="1:11" ht="12" customHeight="1" x14ac:dyDescent="0.25">
      <c r="H79" s="41"/>
      <c r="I79" s="41"/>
    </row>
    <row r="80" spans="1:11" ht="12" customHeight="1" x14ac:dyDescent="0.25">
      <c r="I80" s="41"/>
    </row>
    <row r="81" spans="9:9" ht="12" customHeight="1" x14ac:dyDescent="0.25">
      <c r="I81" s="41"/>
    </row>
    <row r="82" spans="9:9" ht="12" customHeight="1" x14ac:dyDescent="0.25">
      <c r="I82" s="41"/>
    </row>
    <row r="83" spans="9:9" ht="12" customHeight="1" x14ac:dyDescent="0.25">
      <c r="I83" s="41"/>
    </row>
    <row r="84" spans="9:9" ht="12" customHeight="1" x14ac:dyDescent="0.25">
      <c r="I84" s="41"/>
    </row>
    <row r="85" spans="9:9" ht="12" customHeight="1" x14ac:dyDescent="0.25">
      <c r="I85" s="41"/>
    </row>
    <row r="86" spans="9:9" ht="12" customHeight="1" x14ac:dyDescent="0.25">
      <c r="I86" s="41"/>
    </row>
    <row r="87" spans="9:9" ht="12" customHeight="1" x14ac:dyDescent="0.25">
      <c r="I87" s="41"/>
    </row>
    <row r="88" spans="9:9" ht="12" customHeight="1" x14ac:dyDescent="0.25">
      <c r="I88" s="41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autoPageBreaks="0" fitToPage="1"/>
  </sheetPr>
  <dimension ref="A1:K89"/>
  <sheetViews>
    <sheetView showZeros="0" showOutlineSymbols="0" zoomScaleNormal="100" workbookViewId="0">
      <pane ySplit="4" topLeftCell="A5" activePane="bottomLeft" state="frozen"/>
      <selection pane="bottomLeft"/>
    </sheetView>
  </sheetViews>
  <sheetFormatPr defaultColWidth="12.6640625" defaultRowHeight="12" customHeight="1" x14ac:dyDescent="0.25"/>
  <cols>
    <col min="1" max="1" width="12.6640625" style="15" customWidth="1"/>
    <col min="2" max="2" width="22.6640625" style="15" customWidth="1"/>
    <col min="3" max="4" width="12.6640625" style="41" customWidth="1"/>
    <col min="5" max="5" width="15.5546875" style="41" customWidth="1"/>
    <col min="6" max="7" width="12.6640625" style="41" customWidth="1"/>
    <col min="8" max="9" width="12.6640625" style="40" customWidth="1"/>
    <col min="10" max="10" width="15.5546875" style="16" customWidth="1"/>
    <col min="11" max="16384" width="12.6640625" style="6"/>
  </cols>
  <sheetData>
    <row r="1" spans="1:11" s="4" customFormat="1" ht="18" customHeight="1" thickBot="1" x14ac:dyDescent="0.3">
      <c r="A1" s="63" t="s">
        <v>97</v>
      </c>
      <c r="B1" s="63"/>
      <c r="C1" s="63"/>
      <c r="D1" s="63"/>
      <c r="E1" s="63"/>
      <c r="F1" s="63"/>
      <c r="G1" s="63"/>
      <c r="H1" s="63"/>
      <c r="J1" s="112" t="s">
        <v>10</v>
      </c>
    </row>
    <row r="2" spans="1:11" ht="33" customHeight="1" thickTop="1" x14ac:dyDescent="0.25">
      <c r="A2" s="66" t="s">
        <v>49</v>
      </c>
      <c r="B2" s="117" t="s">
        <v>50</v>
      </c>
      <c r="C2" s="95" t="s">
        <v>1</v>
      </c>
      <c r="D2" s="96"/>
      <c r="E2" s="96"/>
      <c r="F2" s="96"/>
      <c r="G2" s="123" t="s">
        <v>32</v>
      </c>
      <c r="H2" s="124"/>
      <c r="I2" s="120" t="s">
        <v>98</v>
      </c>
      <c r="J2" s="121"/>
    </row>
    <row r="3" spans="1:11" ht="27" customHeight="1" x14ac:dyDescent="0.25">
      <c r="A3" s="108"/>
      <c r="B3" s="118"/>
      <c r="C3" s="89" t="s">
        <v>80</v>
      </c>
      <c r="D3" s="113" t="s">
        <v>2</v>
      </c>
      <c r="E3" s="88" t="s">
        <v>42</v>
      </c>
      <c r="F3" s="88" t="s">
        <v>99</v>
      </c>
      <c r="G3" s="114" t="s">
        <v>100</v>
      </c>
      <c r="H3" s="88" t="s">
        <v>43</v>
      </c>
      <c r="I3" s="88" t="s">
        <v>3</v>
      </c>
      <c r="J3" s="115" t="s">
        <v>29</v>
      </c>
    </row>
    <row r="4" spans="1:11" ht="15" customHeight="1" x14ac:dyDescent="0.25">
      <c r="A4" s="7"/>
      <c r="B4" s="50" t="s">
        <v>23</v>
      </c>
      <c r="C4" s="122" t="s">
        <v>126</v>
      </c>
      <c r="D4" s="126"/>
      <c r="E4" s="126"/>
      <c r="F4" s="126"/>
      <c r="G4" s="126"/>
      <c r="H4" s="126"/>
      <c r="I4" s="126"/>
      <c r="J4" s="61" t="s">
        <v>25</v>
      </c>
      <c r="K4" s="60"/>
    </row>
    <row r="5" spans="1:11" s="53" customFormat="1" ht="12" customHeight="1" x14ac:dyDescent="0.25">
      <c r="A5" s="148">
        <v>1965</v>
      </c>
      <c r="B5" s="149">
        <v>193.22300000000001</v>
      </c>
      <c r="C5" s="199">
        <v>6050</v>
      </c>
      <c r="D5" s="199">
        <v>5480</v>
      </c>
      <c r="E5" s="199">
        <v>1020</v>
      </c>
      <c r="F5" s="199">
        <f t="shared" ref="F5:F36" si="0">SUM(C5,D5,E5)</f>
        <v>12550</v>
      </c>
      <c r="G5" s="199">
        <v>410</v>
      </c>
      <c r="H5" s="199">
        <v>660</v>
      </c>
      <c r="I5" s="199">
        <f t="shared" ref="I5:I36" si="1">F5-SUM(G5,H5)</f>
        <v>11480</v>
      </c>
      <c r="J5" s="146">
        <f t="shared" ref="J5:J36" si="2">I5/B5/1000</f>
        <v>5.9413216853066136E-2</v>
      </c>
      <c r="K5" s="58"/>
    </row>
    <row r="6" spans="1:11" ht="12" customHeight="1" x14ac:dyDescent="0.25">
      <c r="A6" s="147">
        <v>1966</v>
      </c>
      <c r="B6" s="280">
        <v>195.53899999999999</v>
      </c>
      <c r="C6" s="196">
        <v>9640</v>
      </c>
      <c r="D6" s="196">
        <v>3970</v>
      </c>
      <c r="E6" s="196">
        <v>660</v>
      </c>
      <c r="F6" s="196">
        <f t="shared" si="0"/>
        <v>14270</v>
      </c>
      <c r="G6" s="196">
        <v>750</v>
      </c>
      <c r="H6" s="196">
        <v>870</v>
      </c>
      <c r="I6" s="196">
        <f t="shared" si="1"/>
        <v>12650</v>
      </c>
      <c r="J6" s="137">
        <f t="shared" si="2"/>
        <v>6.4692976848608211E-2</v>
      </c>
      <c r="K6" s="9"/>
    </row>
    <row r="7" spans="1:11" ht="12" customHeight="1" x14ac:dyDescent="0.25">
      <c r="A7" s="147">
        <v>1967</v>
      </c>
      <c r="B7" s="280">
        <v>197.73599999999999</v>
      </c>
      <c r="C7" s="196">
        <v>5920</v>
      </c>
      <c r="D7" s="196">
        <v>7640</v>
      </c>
      <c r="E7" s="196">
        <v>870</v>
      </c>
      <c r="F7" s="196">
        <f t="shared" si="0"/>
        <v>14430</v>
      </c>
      <c r="G7" s="196">
        <v>510</v>
      </c>
      <c r="H7" s="196">
        <v>580</v>
      </c>
      <c r="I7" s="196">
        <f t="shared" si="1"/>
        <v>13340</v>
      </c>
      <c r="J7" s="137">
        <f t="shared" si="2"/>
        <v>6.7463688959016069E-2</v>
      </c>
      <c r="K7" s="9"/>
    </row>
    <row r="8" spans="1:11" ht="12" customHeight="1" x14ac:dyDescent="0.25">
      <c r="A8" s="147">
        <v>1968</v>
      </c>
      <c r="B8" s="280">
        <v>199.80799999999999</v>
      </c>
      <c r="C8" s="196">
        <v>5790</v>
      </c>
      <c r="D8" s="196">
        <v>8480</v>
      </c>
      <c r="E8" s="196">
        <v>580</v>
      </c>
      <c r="F8" s="196">
        <f t="shared" si="0"/>
        <v>14850</v>
      </c>
      <c r="G8" s="196">
        <v>780</v>
      </c>
      <c r="H8" s="196">
        <v>430</v>
      </c>
      <c r="I8" s="196">
        <f t="shared" si="1"/>
        <v>13640</v>
      </c>
      <c r="J8" s="137">
        <f t="shared" si="2"/>
        <v>6.8265534913516973E-2</v>
      </c>
      <c r="K8" s="9"/>
    </row>
    <row r="9" spans="1:11" ht="12" customHeight="1" x14ac:dyDescent="0.25">
      <c r="A9" s="147">
        <v>1969</v>
      </c>
      <c r="B9" s="280">
        <v>201.76</v>
      </c>
      <c r="C9" s="196">
        <v>5780</v>
      </c>
      <c r="D9" s="196">
        <v>4320</v>
      </c>
      <c r="E9" s="196">
        <v>430</v>
      </c>
      <c r="F9" s="196">
        <f t="shared" si="0"/>
        <v>10530</v>
      </c>
      <c r="G9" s="196">
        <v>650</v>
      </c>
      <c r="H9" s="196">
        <v>351</v>
      </c>
      <c r="I9" s="196">
        <f t="shared" si="1"/>
        <v>9529</v>
      </c>
      <c r="J9" s="137">
        <f t="shared" si="2"/>
        <v>4.7229381443298968E-2</v>
      </c>
      <c r="K9" s="9"/>
    </row>
    <row r="10" spans="1:11" ht="12" customHeight="1" x14ac:dyDescent="0.25">
      <c r="A10" s="147">
        <v>1970</v>
      </c>
      <c r="B10" s="280">
        <v>203.84899999999999</v>
      </c>
      <c r="C10" s="196">
        <v>6757.884</v>
      </c>
      <c r="D10" s="196">
        <v>6111</v>
      </c>
      <c r="E10" s="196">
        <v>351.05399999999997</v>
      </c>
      <c r="F10" s="196">
        <f t="shared" si="0"/>
        <v>13219.938</v>
      </c>
      <c r="G10" s="196">
        <v>615.35599999999999</v>
      </c>
      <c r="H10" s="196">
        <v>1590.624</v>
      </c>
      <c r="I10" s="196">
        <f t="shared" si="1"/>
        <v>11013.958000000001</v>
      </c>
      <c r="J10" s="137">
        <f t="shared" si="2"/>
        <v>5.4029982977596168E-2</v>
      </c>
      <c r="K10" s="9"/>
    </row>
    <row r="11" spans="1:11" ht="12" customHeight="1" x14ac:dyDescent="0.25">
      <c r="A11" s="148">
        <v>1971</v>
      </c>
      <c r="B11" s="149">
        <v>206.46599999999998</v>
      </c>
      <c r="C11" s="199">
        <v>8048.25</v>
      </c>
      <c r="D11" s="199">
        <v>4491.1499999999996</v>
      </c>
      <c r="E11" s="199">
        <v>1590.624</v>
      </c>
      <c r="F11" s="199">
        <f t="shared" si="0"/>
        <v>14130.023999999999</v>
      </c>
      <c r="G11" s="199">
        <v>565.79999999999995</v>
      </c>
      <c r="H11" s="199">
        <v>410.26</v>
      </c>
      <c r="I11" s="199">
        <f t="shared" si="1"/>
        <v>13153.964</v>
      </c>
      <c r="J11" s="146">
        <f t="shared" si="2"/>
        <v>6.3710073329264871E-2</v>
      </c>
      <c r="K11" s="9"/>
    </row>
    <row r="12" spans="1:11" ht="12" customHeight="1" x14ac:dyDescent="0.25">
      <c r="A12" s="148">
        <v>1972</v>
      </c>
      <c r="B12" s="149">
        <v>208.917</v>
      </c>
      <c r="C12" s="199">
        <v>8243.8040000000001</v>
      </c>
      <c r="D12" s="199">
        <v>7210.75</v>
      </c>
      <c r="E12" s="199">
        <v>410.26</v>
      </c>
      <c r="F12" s="199">
        <f t="shared" si="0"/>
        <v>15864.814</v>
      </c>
      <c r="G12" s="199">
        <v>655.30200000000002</v>
      </c>
      <c r="H12" s="199">
        <v>683.84800000000007</v>
      </c>
      <c r="I12" s="199">
        <f t="shared" si="1"/>
        <v>14525.664000000001</v>
      </c>
      <c r="J12" s="146">
        <f t="shared" si="2"/>
        <v>6.9528396444521037E-2</v>
      </c>
      <c r="K12" s="9"/>
    </row>
    <row r="13" spans="1:11" ht="12" customHeight="1" x14ac:dyDescent="0.25">
      <c r="A13" s="148">
        <v>1973</v>
      </c>
      <c r="B13" s="149">
        <v>210.98500000000001</v>
      </c>
      <c r="C13" s="199">
        <v>9429.44</v>
      </c>
      <c r="D13" s="199">
        <v>13813</v>
      </c>
      <c r="E13" s="199">
        <v>683.84800000000007</v>
      </c>
      <c r="F13" s="199">
        <f t="shared" si="0"/>
        <v>23926.288000000004</v>
      </c>
      <c r="G13" s="199">
        <v>547.35500000000002</v>
      </c>
      <c r="H13" s="199">
        <v>1528.65</v>
      </c>
      <c r="I13" s="199">
        <f t="shared" si="1"/>
        <v>21850.283000000003</v>
      </c>
      <c r="J13" s="146">
        <f t="shared" si="2"/>
        <v>0.10356320591511246</v>
      </c>
      <c r="K13" s="9"/>
    </row>
    <row r="14" spans="1:11" ht="12" customHeight="1" x14ac:dyDescent="0.25">
      <c r="A14" s="148">
        <v>1974</v>
      </c>
      <c r="B14" s="149">
        <v>212.93199999999999</v>
      </c>
      <c r="C14" s="199">
        <v>4424.08</v>
      </c>
      <c r="D14" s="199">
        <v>4013.15</v>
      </c>
      <c r="E14" s="199">
        <v>1528.65</v>
      </c>
      <c r="F14" s="199">
        <f t="shared" si="0"/>
        <v>9965.8799999999992</v>
      </c>
      <c r="G14" s="199">
        <v>549.48</v>
      </c>
      <c r="H14" s="199">
        <v>106.76</v>
      </c>
      <c r="I14" s="199">
        <f t="shared" si="1"/>
        <v>9309.64</v>
      </c>
      <c r="J14" s="146">
        <f t="shared" si="2"/>
        <v>4.372118798489659E-2</v>
      </c>
      <c r="K14" s="9"/>
    </row>
    <row r="15" spans="1:11" ht="12" customHeight="1" x14ac:dyDescent="0.25">
      <c r="A15" s="148">
        <v>1975</v>
      </c>
      <c r="B15" s="149">
        <v>214.93100000000001</v>
      </c>
      <c r="C15" s="199">
        <v>9102.3780000000006</v>
      </c>
      <c r="D15" s="199">
        <v>9589.85</v>
      </c>
      <c r="E15" s="199">
        <v>106.76</v>
      </c>
      <c r="F15" s="199">
        <f t="shared" si="0"/>
        <v>18798.988000000001</v>
      </c>
      <c r="G15" s="199">
        <v>719.73099999999999</v>
      </c>
      <c r="H15" s="199">
        <v>775.19200000000001</v>
      </c>
      <c r="I15" s="199">
        <f t="shared" si="1"/>
        <v>17304.065000000002</v>
      </c>
      <c r="J15" s="146">
        <f t="shared" si="2"/>
        <v>8.0509861304325581E-2</v>
      </c>
      <c r="K15" s="9"/>
    </row>
    <row r="16" spans="1:11" ht="12" customHeight="1" x14ac:dyDescent="0.25">
      <c r="A16" s="147">
        <v>1976</v>
      </c>
      <c r="B16" s="280">
        <v>217.095</v>
      </c>
      <c r="C16" s="196">
        <v>5361.7760000000007</v>
      </c>
      <c r="D16" s="196">
        <v>10940.55</v>
      </c>
      <c r="E16" s="196">
        <v>775.19200000000001</v>
      </c>
      <c r="F16" s="196">
        <f t="shared" si="0"/>
        <v>17077.518</v>
      </c>
      <c r="G16" s="196">
        <v>1143.576</v>
      </c>
      <c r="H16" s="196">
        <v>566.048</v>
      </c>
      <c r="I16" s="196">
        <f t="shared" si="1"/>
        <v>15367.894</v>
      </c>
      <c r="J16" s="137">
        <f t="shared" si="2"/>
        <v>7.07887975310348E-2</v>
      </c>
      <c r="K16" s="9"/>
    </row>
    <row r="17" spans="1:11" ht="12" customHeight="1" x14ac:dyDescent="0.25">
      <c r="A17" s="147">
        <v>1977</v>
      </c>
      <c r="B17" s="280">
        <v>219.179</v>
      </c>
      <c r="C17" s="196">
        <v>8578.2279999999992</v>
      </c>
      <c r="D17" s="196">
        <v>7742.6</v>
      </c>
      <c r="E17" s="196">
        <v>566.048</v>
      </c>
      <c r="F17" s="196">
        <f t="shared" si="0"/>
        <v>16886.876</v>
      </c>
      <c r="G17" s="196">
        <v>1716.528</v>
      </c>
      <c r="H17" s="196">
        <v>865.91399999999999</v>
      </c>
      <c r="I17" s="196">
        <f t="shared" si="1"/>
        <v>14304.434000000001</v>
      </c>
      <c r="J17" s="137">
        <f t="shared" si="2"/>
        <v>6.5263706833227644E-2</v>
      </c>
      <c r="K17" s="9"/>
    </row>
    <row r="18" spans="1:11" ht="12" customHeight="1" x14ac:dyDescent="0.25">
      <c r="A18" s="147">
        <v>1978</v>
      </c>
      <c r="B18" s="280">
        <v>221.47699999999998</v>
      </c>
      <c r="C18" s="196">
        <v>10383.359999999999</v>
      </c>
      <c r="D18" s="196">
        <v>10329</v>
      </c>
      <c r="E18" s="196">
        <v>865.91399999999999</v>
      </c>
      <c r="F18" s="196">
        <f t="shared" si="0"/>
        <v>21578.274000000001</v>
      </c>
      <c r="G18" s="196">
        <v>2874.384</v>
      </c>
      <c r="H18" s="196">
        <v>1344</v>
      </c>
      <c r="I18" s="196">
        <f t="shared" si="1"/>
        <v>17359.89</v>
      </c>
      <c r="J18" s="137">
        <f t="shared" si="2"/>
        <v>7.8382360245081883E-2</v>
      </c>
      <c r="K18" s="9"/>
    </row>
    <row r="19" spans="1:11" ht="12" customHeight="1" x14ac:dyDescent="0.25">
      <c r="A19" s="147">
        <v>1979</v>
      </c>
      <c r="B19" s="280">
        <v>223.86500000000001</v>
      </c>
      <c r="C19" s="196">
        <v>10304.219999999999</v>
      </c>
      <c r="D19" s="196">
        <v>4513</v>
      </c>
      <c r="E19" s="196">
        <v>1344</v>
      </c>
      <c r="F19" s="196">
        <f t="shared" si="0"/>
        <v>16161.22</v>
      </c>
      <c r="G19" s="196">
        <v>6650.8220000000001</v>
      </c>
      <c r="H19" s="196">
        <v>1045.944</v>
      </c>
      <c r="I19" s="196">
        <f t="shared" si="1"/>
        <v>8464.4539999999997</v>
      </c>
      <c r="J19" s="137">
        <f t="shared" si="2"/>
        <v>3.7810528666830448E-2</v>
      </c>
      <c r="K19" s="9"/>
    </row>
    <row r="20" spans="1:11" ht="12" customHeight="1" x14ac:dyDescent="0.25">
      <c r="A20" s="147">
        <v>1980</v>
      </c>
      <c r="B20" s="280">
        <v>226.45099999999999</v>
      </c>
      <c r="C20" s="196">
        <v>11773.6</v>
      </c>
      <c r="D20" s="196">
        <v>4001.05</v>
      </c>
      <c r="E20" s="196">
        <v>1045.944</v>
      </c>
      <c r="F20" s="196">
        <f t="shared" si="0"/>
        <v>16820.594000000001</v>
      </c>
      <c r="G20" s="196">
        <v>4729</v>
      </c>
      <c r="H20" s="196">
        <v>1123.6000000000001</v>
      </c>
      <c r="I20" s="196">
        <f t="shared" si="1"/>
        <v>10967.994000000001</v>
      </c>
      <c r="J20" s="137">
        <f t="shared" si="2"/>
        <v>4.8434292628427342E-2</v>
      </c>
      <c r="K20" s="9"/>
    </row>
    <row r="21" spans="1:11" ht="12" customHeight="1" x14ac:dyDescent="0.25">
      <c r="A21" s="148">
        <v>1981</v>
      </c>
      <c r="B21" s="149">
        <v>228.93700000000001</v>
      </c>
      <c r="C21" s="199">
        <v>10556.182000000001</v>
      </c>
      <c r="D21" s="199">
        <v>3953.45</v>
      </c>
      <c r="E21" s="199">
        <v>1123.6000000000001</v>
      </c>
      <c r="F21" s="199">
        <f t="shared" si="0"/>
        <v>15633.232000000002</v>
      </c>
      <c r="G21" s="199">
        <v>3948.7620000000002</v>
      </c>
      <c r="H21" s="199">
        <v>964.78200000000004</v>
      </c>
      <c r="I21" s="199">
        <f t="shared" si="1"/>
        <v>10719.688000000002</v>
      </c>
      <c r="J21" s="146">
        <f t="shared" si="2"/>
        <v>4.6823746270808132E-2</v>
      </c>
      <c r="K21" s="9"/>
    </row>
    <row r="22" spans="1:11" ht="12" customHeight="1" x14ac:dyDescent="0.25">
      <c r="A22" s="148">
        <v>1982</v>
      </c>
      <c r="B22" s="149">
        <v>231.15700000000001</v>
      </c>
      <c r="C22" s="199">
        <v>14497.548000000001</v>
      </c>
      <c r="D22" s="199">
        <v>6777.75</v>
      </c>
      <c r="E22" s="199">
        <v>964.78200000000004</v>
      </c>
      <c r="F22" s="199">
        <f t="shared" si="0"/>
        <v>22240.080000000002</v>
      </c>
      <c r="G22" s="199">
        <v>3422.5820000000003</v>
      </c>
      <c r="H22" s="199">
        <v>2922.116</v>
      </c>
      <c r="I22" s="199">
        <f t="shared" si="1"/>
        <v>15895.382000000001</v>
      </c>
      <c r="J22" s="146">
        <f t="shared" si="2"/>
        <v>6.8764441483493907E-2</v>
      </c>
      <c r="K22" s="9"/>
    </row>
    <row r="23" spans="1:11" ht="12" customHeight="1" x14ac:dyDescent="0.25">
      <c r="A23" s="148">
        <v>1983</v>
      </c>
      <c r="B23" s="149">
        <v>233.322</v>
      </c>
      <c r="C23" s="199">
        <v>5188.6560000000009</v>
      </c>
      <c r="D23" s="199">
        <v>7155.55</v>
      </c>
      <c r="E23" s="199">
        <v>2922.116</v>
      </c>
      <c r="F23" s="199">
        <f t="shared" si="0"/>
        <v>15266.322000000002</v>
      </c>
      <c r="G23" s="199">
        <v>3011.8760000000002</v>
      </c>
      <c r="H23" s="199">
        <v>642.44400000000007</v>
      </c>
      <c r="I23" s="199">
        <f t="shared" si="1"/>
        <v>11612.002000000002</v>
      </c>
      <c r="J23" s="146">
        <f t="shared" si="2"/>
        <v>4.9768140166808111E-2</v>
      </c>
      <c r="K23" s="9"/>
    </row>
    <row r="24" spans="1:11" ht="12" customHeight="1" x14ac:dyDescent="0.25">
      <c r="A24" s="148">
        <v>1984</v>
      </c>
      <c r="B24" s="149">
        <v>235.38499999999999</v>
      </c>
      <c r="C24" s="199">
        <v>8467.007999999998</v>
      </c>
      <c r="D24" s="199">
        <v>9011.15</v>
      </c>
      <c r="E24" s="199">
        <v>642.44400000000007</v>
      </c>
      <c r="F24" s="199">
        <f t="shared" si="0"/>
        <v>18120.601999999995</v>
      </c>
      <c r="G24" s="199">
        <v>2643.6639999999998</v>
      </c>
      <c r="H24" s="199">
        <v>544.19200000000001</v>
      </c>
      <c r="I24" s="199">
        <f t="shared" si="1"/>
        <v>14932.745999999996</v>
      </c>
      <c r="J24" s="146">
        <f t="shared" si="2"/>
        <v>6.3439666928648789E-2</v>
      </c>
      <c r="K24" s="9"/>
    </row>
    <row r="25" spans="1:11" ht="12" customHeight="1" x14ac:dyDescent="0.25">
      <c r="A25" s="148">
        <v>1985</v>
      </c>
      <c r="B25" s="149">
        <v>237.46799999999999</v>
      </c>
      <c r="C25" s="199">
        <v>18843.240000000002</v>
      </c>
      <c r="D25" s="199">
        <v>4194.8999999999996</v>
      </c>
      <c r="E25" s="199">
        <v>544.19200000000001</v>
      </c>
      <c r="F25" s="199">
        <f t="shared" si="0"/>
        <v>23582.331999999999</v>
      </c>
      <c r="G25" s="199">
        <v>6640.14</v>
      </c>
      <c r="H25" s="199">
        <v>1254.24</v>
      </c>
      <c r="I25" s="199">
        <f t="shared" si="1"/>
        <v>15687.951999999997</v>
      </c>
      <c r="J25" s="146">
        <f t="shared" si="2"/>
        <v>6.606343591557598E-2</v>
      </c>
      <c r="K25" s="9"/>
    </row>
    <row r="26" spans="1:11" ht="12" customHeight="1" x14ac:dyDescent="0.25">
      <c r="A26" s="147">
        <v>1986</v>
      </c>
      <c r="B26" s="280">
        <v>239.63800000000001</v>
      </c>
      <c r="C26" s="196">
        <v>10611.12</v>
      </c>
      <c r="D26" s="196">
        <v>3721</v>
      </c>
      <c r="E26" s="196">
        <v>1254.24</v>
      </c>
      <c r="F26" s="196">
        <f t="shared" si="0"/>
        <v>15586.36</v>
      </c>
      <c r="G26" s="196">
        <v>7130.08</v>
      </c>
      <c r="H26" s="196">
        <v>399</v>
      </c>
      <c r="I26" s="196">
        <f t="shared" si="1"/>
        <v>8057.2800000000007</v>
      </c>
      <c r="J26" s="137">
        <f t="shared" si="2"/>
        <v>3.3622714260676527E-2</v>
      </c>
      <c r="K26" s="9"/>
    </row>
    <row r="27" spans="1:11" ht="12" customHeight="1" x14ac:dyDescent="0.25">
      <c r="A27" s="147">
        <v>1987</v>
      </c>
      <c r="B27" s="280">
        <v>241.78399999999999</v>
      </c>
      <c r="C27" s="196">
        <v>17471.965000000004</v>
      </c>
      <c r="D27" s="196">
        <v>3863.1</v>
      </c>
      <c r="E27" s="196">
        <v>399</v>
      </c>
      <c r="F27" s="196">
        <f t="shared" si="0"/>
        <v>21734.065000000002</v>
      </c>
      <c r="G27" s="196">
        <v>5962.1210000000001</v>
      </c>
      <c r="H27" s="196">
        <v>947.42200000000003</v>
      </c>
      <c r="I27" s="196">
        <f t="shared" si="1"/>
        <v>14824.522000000003</v>
      </c>
      <c r="J27" s="137">
        <f t="shared" si="2"/>
        <v>6.131308109717766E-2</v>
      </c>
      <c r="K27" s="9"/>
    </row>
    <row r="28" spans="1:11" ht="12" customHeight="1" x14ac:dyDescent="0.25">
      <c r="A28" s="147">
        <v>1988</v>
      </c>
      <c r="B28" s="280">
        <v>243.98099999999999</v>
      </c>
      <c r="C28" s="196">
        <v>12692.618</v>
      </c>
      <c r="D28" s="196">
        <v>8164.7</v>
      </c>
      <c r="E28" s="196">
        <v>947.42200000000003</v>
      </c>
      <c r="F28" s="196">
        <f t="shared" si="0"/>
        <v>21804.739999999998</v>
      </c>
      <c r="G28" s="196">
        <v>3777.6800000000003</v>
      </c>
      <c r="H28" s="196">
        <v>686.15200000000004</v>
      </c>
      <c r="I28" s="196">
        <f t="shared" si="1"/>
        <v>17340.907999999996</v>
      </c>
      <c r="J28" s="137">
        <f t="shared" si="2"/>
        <v>7.1074829597386674E-2</v>
      </c>
      <c r="K28" s="9"/>
    </row>
    <row r="29" spans="1:11" ht="12" customHeight="1" x14ac:dyDescent="0.25">
      <c r="A29" s="147">
        <v>1989</v>
      </c>
      <c r="B29" s="280">
        <v>246.22399999999999</v>
      </c>
      <c r="C29" s="196">
        <v>9794.7999999999993</v>
      </c>
      <c r="D29" s="196">
        <v>7156.8643986000006</v>
      </c>
      <c r="E29" s="196">
        <v>686.15200000000004</v>
      </c>
      <c r="F29" s="196">
        <f t="shared" si="0"/>
        <v>17637.8163986</v>
      </c>
      <c r="G29" s="196">
        <v>4640</v>
      </c>
      <c r="H29" s="196">
        <v>579.20000000000005</v>
      </c>
      <c r="I29" s="196">
        <f t="shared" si="1"/>
        <v>12418.616398599999</v>
      </c>
      <c r="J29" s="137">
        <f t="shared" si="2"/>
        <v>5.043625478669829E-2</v>
      </c>
      <c r="K29" s="9"/>
    </row>
    <row r="30" spans="1:11" ht="12" customHeight="1" x14ac:dyDescent="0.25">
      <c r="A30" s="147">
        <v>1990</v>
      </c>
      <c r="B30" s="280">
        <v>248.65899999999999</v>
      </c>
      <c r="C30" s="196">
        <v>13668.081999999999</v>
      </c>
      <c r="D30" s="196">
        <v>10116.238740300001</v>
      </c>
      <c r="E30" s="196">
        <v>579.20000000000005</v>
      </c>
      <c r="F30" s="196">
        <f t="shared" si="0"/>
        <v>24363.520740299999</v>
      </c>
      <c r="G30" s="196">
        <v>5618.2979999999998</v>
      </c>
      <c r="H30" s="196">
        <v>1098.3440000000001</v>
      </c>
      <c r="I30" s="196">
        <f t="shared" si="1"/>
        <v>17646.878740299999</v>
      </c>
      <c r="J30" s="137">
        <f t="shared" si="2"/>
        <v>7.0968188323366529E-2</v>
      </c>
      <c r="K30" s="9"/>
    </row>
    <row r="31" spans="1:11" ht="12" customHeight="1" x14ac:dyDescent="0.25">
      <c r="A31" s="148">
        <v>1991</v>
      </c>
      <c r="B31" s="149">
        <v>251.88900000000001</v>
      </c>
      <c r="C31" s="199">
        <v>18922.588339999998</v>
      </c>
      <c r="D31" s="199">
        <v>6172.7211378000002</v>
      </c>
      <c r="E31" s="199">
        <v>1098.3440000000001</v>
      </c>
      <c r="F31" s="199">
        <f t="shared" si="0"/>
        <v>26193.653477799999</v>
      </c>
      <c r="G31" s="199">
        <v>8212.7481599999992</v>
      </c>
      <c r="H31" s="199">
        <v>3025.86904</v>
      </c>
      <c r="I31" s="199">
        <f t="shared" si="1"/>
        <v>14955.0362778</v>
      </c>
      <c r="J31" s="146">
        <f t="shared" si="2"/>
        <v>5.9371533801793649E-2</v>
      </c>
      <c r="K31" s="9"/>
    </row>
    <row r="32" spans="1:11" ht="12" customHeight="1" x14ac:dyDescent="0.25">
      <c r="A32" s="148">
        <v>1992</v>
      </c>
      <c r="B32" s="149">
        <v>255.214</v>
      </c>
      <c r="C32" s="199">
        <v>21058.843500000003</v>
      </c>
      <c r="D32" s="199">
        <v>8807.7955832999996</v>
      </c>
      <c r="E32" s="199">
        <v>3025.86904</v>
      </c>
      <c r="F32" s="199">
        <f t="shared" si="0"/>
        <v>32892.508123300002</v>
      </c>
      <c r="G32" s="199">
        <v>9289.2119999999995</v>
      </c>
      <c r="H32" s="199">
        <v>2955.5010000000002</v>
      </c>
      <c r="I32" s="199">
        <f t="shared" si="1"/>
        <v>20647.795123300002</v>
      </c>
      <c r="J32" s="146">
        <f t="shared" si="2"/>
        <v>8.0903849801735025E-2</v>
      </c>
      <c r="K32" s="9"/>
    </row>
    <row r="33" spans="1:11" ht="12" customHeight="1" x14ac:dyDescent="0.25">
      <c r="A33" s="148">
        <v>1993</v>
      </c>
      <c r="B33" s="149">
        <v>258.67899999999997</v>
      </c>
      <c r="C33" s="199">
        <v>30993.031500000001</v>
      </c>
      <c r="D33" s="199">
        <v>7835.2265880000004</v>
      </c>
      <c r="E33" s="199">
        <v>2955.5010000000002</v>
      </c>
      <c r="F33" s="199">
        <f t="shared" si="0"/>
        <v>41783.759088000006</v>
      </c>
      <c r="G33" s="199">
        <v>14353.649600000001</v>
      </c>
      <c r="H33" s="199">
        <v>1686.5340000000001</v>
      </c>
      <c r="I33" s="199">
        <f t="shared" si="1"/>
        <v>25743.575488000006</v>
      </c>
      <c r="J33" s="146">
        <f t="shared" si="2"/>
        <v>9.951938691583008E-2</v>
      </c>
      <c r="K33" s="9"/>
    </row>
    <row r="34" spans="1:11" ht="12" customHeight="1" x14ac:dyDescent="0.25">
      <c r="A34" s="148">
        <v>1994</v>
      </c>
      <c r="B34" s="149">
        <v>261.91899999999998</v>
      </c>
      <c r="C34" s="199">
        <v>15894.32</v>
      </c>
      <c r="D34" s="201">
        <v>12284</v>
      </c>
      <c r="E34" s="199">
        <v>1686.5339999999999</v>
      </c>
      <c r="F34" s="199">
        <f t="shared" si="0"/>
        <v>29864.853999999999</v>
      </c>
      <c r="G34" s="199">
        <v>10423.400000000001</v>
      </c>
      <c r="H34" s="201">
        <v>343.44000000000005</v>
      </c>
      <c r="I34" s="199">
        <f t="shared" si="1"/>
        <v>19098.013999999996</v>
      </c>
      <c r="J34" s="146">
        <f t="shared" si="2"/>
        <v>7.2915725854176272E-2</v>
      </c>
      <c r="K34" s="9"/>
    </row>
    <row r="35" spans="1:11" ht="12" customHeight="1" x14ac:dyDescent="0.25">
      <c r="A35" s="148">
        <v>1995</v>
      </c>
      <c r="B35" s="149">
        <v>265.04399999999998</v>
      </c>
      <c r="C35" s="199">
        <v>28594.501199999999</v>
      </c>
      <c r="D35" s="199">
        <v>11182</v>
      </c>
      <c r="E35" s="199">
        <v>343.44000000000005</v>
      </c>
      <c r="F35" s="199">
        <f t="shared" si="0"/>
        <v>40119.941200000001</v>
      </c>
      <c r="G35" s="199">
        <v>13267.565999999999</v>
      </c>
      <c r="H35" s="199">
        <v>1725.2460000000001</v>
      </c>
      <c r="I35" s="199">
        <f t="shared" si="1"/>
        <v>25127.129200000003</v>
      </c>
      <c r="J35" s="146">
        <f t="shared" si="2"/>
        <v>9.4803614494197205E-2</v>
      </c>
      <c r="K35" s="9"/>
    </row>
    <row r="36" spans="1:11" ht="12" customHeight="1" x14ac:dyDescent="0.25">
      <c r="A36" s="147">
        <v>1996</v>
      </c>
      <c r="B36" s="280">
        <v>268.15100000000001</v>
      </c>
      <c r="C36" s="196">
        <v>13803.322482</v>
      </c>
      <c r="D36" s="196">
        <v>3165.3500000000004</v>
      </c>
      <c r="E36" s="196">
        <v>1725.2460000000001</v>
      </c>
      <c r="F36" s="196">
        <f t="shared" si="0"/>
        <v>18693.918482000001</v>
      </c>
      <c r="G36" s="196">
        <v>13923.42945</v>
      </c>
      <c r="H36" s="196">
        <v>397.77339600000005</v>
      </c>
      <c r="I36" s="196">
        <f t="shared" si="1"/>
        <v>4372.7156360000008</v>
      </c>
      <c r="J36" s="137">
        <f t="shared" si="2"/>
        <v>1.6306915267890108E-2</v>
      </c>
      <c r="K36" s="9"/>
    </row>
    <row r="37" spans="1:11" ht="12" customHeight="1" x14ac:dyDescent="0.25">
      <c r="A37" s="147">
        <v>1997</v>
      </c>
      <c r="B37" s="280">
        <v>271.36</v>
      </c>
      <c r="C37" s="196">
        <v>31423.101612903221</v>
      </c>
      <c r="D37" s="196">
        <v>8627.65</v>
      </c>
      <c r="E37" s="196">
        <v>397.77339600000005</v>
      </c>
      <c r="F37" s="196">
        <f t="shared" ref="F37:F60" si="3">SUM(C37,D37,E37)</f>
        <v>40448.52500890322</v>
      </c>
      <c r="G37" s="196">
        <v>20308.301612903226</v>
      </c>
      <c r="H37" s="196">
        <v>1379.9832258064516</v>
      </c>
      <c r="I37" s="196">
        <f t="shared" ref="I37:I60" si="4">F37-SUM(G37,H37)</f>
        <v>18760.240170193541</v>
      </c>
      <c r="J37" s="137">
        <f t="shared" ref="J37:J60" si="5">I37/B37/1000</f>
        <v>6.9134139778130668E-2</v>
      </c>
      <c r="K37" s="9"/>
    </row>
    <row r="38" spans="1:11" ht="12" customHeight="1" x14ac:dyDescent="0.25">
      <c r="A38" s="147">
        <v>1998</v>
      </c>
      <c r="B38" s="280">
        <v>274.62599999999998</v>
      </c>
      <c r="C38" s="196">
        <v>11732.729806451614</v>
      </c>
      <c r="D38" s="196">
        <v>12465.89235</v>
      </c>
      <c r="E38" s="196">
        <v>1379.9832258064516</v>
      </c>
      <c r="F38" s="196">
        <f t="shared" si="3"/>
        <v>25578.605382258069</v>
      </c>
      <c r="G38" s="196">
        <v>10167.446536774194</v>
      </c>
      <c r="H38" s="196">
        <v>91.224774193548384</v>
      </c>
      <c r="I38" s="196">
        <f t="shared" si="4"/>
        <v>15319.934071290327</v>
      </c>
      <c r="J38" s="137">
        <f t="shared" si="5"/>
        <v>5.578471838533252E-2</v>
      </c>
      <c r="K38" s="9"/>
    </row>
    <row r="39" spans="1:11" ht="12" customHeight="1" x14ac:dyDescent="0.25">
      <c r="A39" s="147">
        <v>1999</v>
      </c>
      <c r="B39" s="280">
        <v>277.79000000000002</v>
      </c>
      <c r="C39" s="196">
        <v>30520.257662337666</v>
      </c>
      <c r="D39" s="196">
        <v>12712.896650000001</v>
      </c>
      <c r="E39" s="196">
        <v>91.224774193548384</v>
      </c>
      <c r="F39" s="196">
        <f t="shared" si="3"/>
        <v>43324.379086531218</v>
      </c>
      <c r="G39" s="196">
        <v>11326.536574025975</v>
      </c>
      <c r="H39" s="196">
        <v>5609</v>
      </c>
      <c r="I39" s="196">
        <f t="shared" si="4"/>
        <v>26388.842512505245</v>
      </c>
      <c r="J39" s="137">
        <f t="shared" si="5"/>
        <v>9.4995653236276484E-2</v>
      </c>
      <c r="K39" s="9"/>
    </row>
    <row r="40" spans="1:11" ht="12" customHeight="1" x14ac:dyDescent="0.25">
      <c r="A40" s="147">
        <v>2000</v>
      </c>
      <c r="B40" s="280">
        <v>280.976</v>
      </c>
      <c r="C40" s="196">
        <v>17413.82157434402</v>
      </c>
      <c r="D40" s="196">
        <v>11650.17835</v>
      </c>
      <c r="E40" s="196">
        <v>5608.8394805194812</v>
      </c>
      <c r="F40" s="196">
        <f t="shared" si="3"/>
        <v>34672.839404863502</v>
      </c>
      <c r="G40" s="196">
        <v>14701.496432069971</v>
      </c>
      <c r="H40" s="196">
        <v>1883.3949854227405</v>
      </c>
      <c r="I40" s="196">
        <f t="shared" si="4"/>
        <v>18087.94798737079</v>
      </c>
      <c r="J40" s="137">
        <f t="shared" si="5"/>
        <v>6.4375419919746851E-2</v>
      </c>
      <c r="K40" s="9"/>
    </row>
    <row r="41" spans="1:11" ht="12" customHeight="1" x14ac:dyDescent="0.25">
      <c r="A41" s="148">
        <v>2001</v>
      </c>
      <c r="B41" s="149">
        <v>283.92040200000002</v>
      </c>
      <c r="C41" s="199">
        <v>38088.400000000001</v>
      </c>
      <c r="D41" s="199">
        <v>15195.092500000001</v>
      </c>
      <c r="E41" s="199">
        <v>1883.3949854227405</v>
      </c>
      <c r="F41" s="199">
        <f t="shared" si="3"/>
        <v>55166.88748542274</v>
      </c>
      <c r="G41" s="199">
        <v>22529.294000000005</v>
      </c>
      <c r="H41" s="199">
        <v>6764.72</v>
      </c>
      <c r="I41" s="199">
        <f t="shared" si="4"/>
        <v>25872.873485422733</v>
      </c>
      <c r="J41" s="146">
        <f t="shared" si="5"/>
        <v>9.1127207848285346E-2</v>
      </c>
      <c r="K41" s="9"/>
    </row>
    <row r="42" spans="1:11" ht="12" customHeight="1" x14ac:dyDescent="0.25">
      <c r="A42" s="148">
        <v>2002</v>
      </c>
      <c r="B42" s="149">
        <v>286.78755999999998</v>
      </c>
      <c r="C42" s="199">
        <v>15262.32</v>
      </c>
      <c r="D42" s="199">
        <v>16386.8125</v>
      </c>
      <c r="E42" s="199">
        <v>6764.72</v>
      </c>
      <c r="F42" s="199">
        <f t="shared" si="3"/>
        <v>38413.852500000001</v>
      </c>
      <c r="G42" s="199">
        <v>9929.384</v>
      </c>
      <c r="H42" s="199">
        <v>5929.6</v>
      </c>
      <c r="I42" s="199">
        <f t="shared" si="4"/>
        <v>22554.8685</v>
      </c>
      <c r="J42" s="146">
        <f t="shared" si="5"/>
        <v>7.8646606916980638E-2</v>
      </c>
      <c r="K42" s="9"/>
    </row>
    <row r="43" spans="1:11" ht="12" customHeight="1" x14ac:dyDescent="0.25">
      <c r="A43" s="148">
        <v>2003</v>
      </c>
      <c r="B43" s="149">
        <v>289.51758100000001</v>
      </c>
      <c r="C43" s="199">
        <v>29489.582278481012</v>
      </c>
      <c r="D43" s="199">
        <v>10901.5255</v>
      </c>
      <c r="E43" s="199">
        <v>5929.6</v>
      </c>
      <c r="F43" s="199">
        <f t="shared" si="3"/>
        <v>46320.70777848101</v>
      </c>
      <c r="G43" s="199">
        <v>25588.728101265828</v>
      </c>
      <c r="H43" s="199">
        <v>3621.7025316455697</v>
      </c>
      <c r="I43" s="199">
        <f t="shared" si="4"/>
        <v>17110.277145569613</v>
      </c>
      <c r="J43" s="146">
        <f t="shared" si="5"/>
        <v>5.9099268122061337E-2</v>
      </c>
      <c r="K43" s="9"/>
    </row>
    <row r="44" spans="1:11" ht="12" customHeight="1" x14ac:dyDescent="0.25">
      <c r="A44" s="148">
        <v>2004</v>
      </c>
      <c r="B44" s="149">
        <v>292.19189</v>
      </c>
      <c r="C44" s="199">
        <v>27189.407741935484</v>
      </c>
      <c r="D44" s="199">
        <v>12768.2415</v>
      </c>
      <c r="E44" s="199">
        <v>3621.7025316455697</v>
      </c>
      <c r="F44" s="199">
        <f t="shared" si="3"/>
        <v>43579.351773581053</v>
      </c>
      <c r="G44" s="199">
        <v>21686.824258064516</v>
      </c>
      <c r="H44" s="199">
        <v>1063.1419354838708</v>
      </c>
      <c r="I44" s="199">
        <f t="shared" si="4"/>
        <v>20829.385580032664</v>
      </c>
      <c r="J44" s="146">
        <f t="shared" si="5"/>
        <v>7.1286665690935724E-2</v>
      </c>
      <c r="K44" s="9"/>
    </row>
    <row r="45" spans="1:11" ht="12" customHeight="1" x14ac:dyDescent="0.25">
      <c r="A45" s="148">
        <v>2005</v>
      </c>
      <c r="B45" s="149">
        <v>294.914085</v>
      </c>
      <c r="C45" s="199">
        <v>20022.983076923079</v>
      </c>
      <c r="D45" s="199">
        <v>12081.6265</v>
      </c>
      <c r="E45" s="199">
        <v>1063.1419354838708</v>
      </c>
      <c r="F45" s="199">
        <f t="shared" si="3"/>
        <v>33167.751512406954</v>
      </c>
      <c r="G45" s="199">
        <v>26034.895118367567</v>
      </c>
      <c r="H45" s="199">
        <v>535.00461538461536</v>
      </c>
      <c r="I45" s="199">
        <f t="shared" si="4"/>
        <v>6597.8517786547709</v>
      </c>
      <c r="J45" s="146">
        <f t="shared" si="5"/>
        <v>2.237211484373414E-2</v>
      </c>
      <c r="K45" s="9"/>
    </row>
    <row r="46" spans="1:11" ht="12" customHeight="1" x14ac:dyDescent="0.25">
      <c r="A46" s="147">
        <v>2006</v>
      </c>
      <c r="B46" s="280">
        <v>297.64655699999997</v>
      </c>
      <c r="C46" s="196">
        <v>36445.202105263161</v>
      </c>
      <c r="D46" s="196">
        <v>13534.477500000001</v>
      </c>
      <c r="E46" s="196">
        <v>535.00461538461536</v>
      </c>
      <c r="F46" s="196">
        <f t="shared" si="3"/>
        <v>50514.684220647774</v>
      </c>
      <c r="G46" s="196">
        <v>25202.817810526318</v>
      </c>
      <c r="H46" s="196">
        <v>2631.423157894737</v>
      </c>
      <c r="I46" s="196">
        <f t="shared" si="4"/>
        <v>22680.44325222672</v>
      </c>
      <c r="J46" s="137">
        <f t="shared" si="5"/>
        <v>7.6199246115340485E-2</v>
      </c>
      <c r="K46" s="9"/>
    </row>
    <row r="47" spans="1:11" ht="12" customHeight="1" x14ac:dyDescent="0.25">
      <c r="A47" s="147">
        <v>2007</v>
      </c>
      <c r="B47" s="280">
        <v>300.57448099999999</v>
      </c>
      <c r="C47" s="196">
        <v>28567.854545454549</v>
      </c>
      <c r="D47" s="196">
        <v>13427.939499999999</v>
      </c>
      <c r="E47" s="196">
        <v>2631.423157894737</v>
      </c>
      <c r="F47" s="196">
        <f t="shared" si="3"/>
        <v>44627.217203349282</v>
      </c>
      <c r="G47" s="196">
        <v>27014.067785123967</v>
      </c>
      <c r="H47" s="196">
        <v>1933.9636363636364</v>
      </c>
      <c r="I47" s="196">
        <f t="shared" si="4"/>
        <v>15679.185781861677</v>
      </c>
      <c r="J47" s="137">
        <f t="shared" si="5"/>
        <v>5.2164061731713271E-2</v>
      </c>
      <c r="K47" s="9"/>
    </row>
    <row r="48" spans="1:11" ht="12" customHeight="1" x14ac:dyDescent="0.25">
      <c r="A48" s="147">
        <v>2008</v>
      </c>
      <c r="B48" s="280">
        <v>303.50646899999998</v>
      </c>
      <c r="C48" s="196">
        <v>26173.083333333336</v>
      </c>
      <c r="D48" s="196">
        <v>10010.0535</v>
      </c>
      <c r="E48" s="196">
        <v>1933.9636363636364</v>
      </c>
      <c r="F48" s="196">
        <f t="shared" si="3"/>
        <v>38117.100469696976</v>
      </c>
      <c r="G48" s="196">
        <v>22267.222583333332</v>
      </c>
      <c r="H48" s="196">
        <v>1183.6666666666667</v>
      </c>
      <c r="I48" s="196">
        <f t="shared" si="4"/>
        <v>14666.211219696976</v>
      </c>
      <c r="J48" s="137">
        <f t="shared" si="5"/>
        <v>4.8322565472886103E-2</v>
      </c>
      <c r="K48" s="9"/>
    </row>
    <row r="49" spans="1:11" ht="12" customHeight="1" x14ac:dyDescent="0.25">
      <c r="A49" s="147">
        <v>2009</v>
      </c>
      <c r="B49" s="280">
        <v>306.207719</v>
      </c>
      <c r="C49" s="196">
        <v>36766.921739130441</v>
      </c>
      <c r="D49" s="196">
        <v>8107.9819000000007</v>
      </c>
      <c r="E49" s="196">
        <v>1183.6666666666667</v>
      </c>
      <c r="F49" s="196">
        <f t="shared" si="3"/>
        <v>46058.570305797104</v>
      </c>
      <c r="G49" s="196">
        <v>30644.09986956522</v>
      </c>
      <c r="H49" s="196">
        <v>2307.0376811594206</v>
      </c>
      <c r="I49" s="196">
        <f t="shared" si="4"/>
        <v>13107.432755072463</v>
      </c>
      <c r="J49" s="137">
        <f t="shared" si="5"/>
        <v>4.2805690195786554E-2</v>
      </c>
      <c r="K49" s="9"/>
    </row>
    <row r="50" spans="1:11" ht="12" customHeight="1" x14ac:dyDescent="0.25">
      <c r="A50" s="147">
        <v>2010</v>
      </c>
      <c r="B50" s="280">
        <v>308.83326399999999</v>
      </c>
      <c r="C50" s="196">
        <v>20808.369811320757</v>
      </c>
      <c r="D50" s="196">
        <v>10883.404037999999</v>
      </c>
      <c r="E50" s="196">
        <v>2307.0376811594206</v>
      </c>
      <c r="F50" s="196">
        <f t="shared" si="3"/>
        <v>33998.811530480176</v>
      </c>
      <c r="G50" s="196">
        <v>16837.790094339623</v>
      </c>
      <c r="H50" s="196">
        <v>2283.3937106918243</v>
      </c>
      <c r="I50" s="196">
        <f t="shared" si="4"/>
        <v>14877.627725448729</v>
      </c>
      <c r="J50" s="137">
        <f t="shared" si="5"/>
        <v>4.8173656984853583E-2</v>
      </c>
      <c r="K50" s="9"/>
    </row>
    <row r="51" spans="1:11" ht="12" customHeight="1" x14ac:dyDescent="0.25">
      <c r="A51" s="150">
        <v>2011</v>
      </c>
      <c r="B51" s="149">
        <v>310.94696199999998</v>
      </c>
      <c r="C51" s="205">
        <v>29084.918260869563</v>
      </c>
      <c r="D51" s="205">
        <v>9616.8498130000007</v>
      </c>
      <c r="E51" s="205">
        <v>2283.3937106918243</v>
      </c>
      <c r="F51" s="205">
        <f t="shared" si="3"/>
        <v>40985.161784561387</v>
      </c>
      <c r="G51" s="205">
        <v>20851.004905217389</v>
      </c>
      <c r="H51" s="205">
        <v>2969.4043478260869</v>
      </c>
      <c r="I51" s="205">
        <f t="shared" si="4"/>
        <v>17164.752531517912</v>
      </c>
      <c r="J51" s="151">
        <f t="shared" si="5"/>
        <v>5.5201544408457384E-2</v>
      </c>
      <c r="K51" s="9"/>
    </row>
    <row r="52" spans="1:11" ht="12" customHeight="1" x14ac:dyDescent="0.25">
      <c r="A52" s="150">
        <v>2012</v>
      </c>
      <c r="B52" s="149">
        <v>313.14999699999998</v>
      </c>
      <c r="C52" s="205">
        <v>27690.560000000001</v>
      </c>
      <c r="D52" s="205">
        <v>15235.476078500002</v>
      </c>
      <c r="E52" s="205">
        <v>2969.4043478260869</v>
      </c>
      <c r="F52" s="205">
        <f t="shared" si="3"/>
        <v>45895.440426326088</v>
      </c>
      <c r="G52" s="205">
        <v>26519.304122000001</v>
      </c>
      <c r="H52" s="205">
        <v>870.40000000000009</v>
      </c>
      <c r="I52" s="205">
        <f t="shared" si="4"/>
        <v>18505.736304326085</v>
      </c>
      <c r="J52" s="151">
        <f t="shared" si="5"/>
        <v>5.9095438229642028E-2</v>
      </c>
      <c r="K52" s="9"/>
    </row>
    <row r="53" spans="1:11" ht="12" customHeight="1" x14ac:dyDescent="0.25">
      <c r="A53" s="150">
        <v>2013</v>
      </c>
      <c r="B53" s="149">
        <v>315.33597600000002</v>
      </c>
      <c r="C53" s="205">
        <v>36673.066666666666</v>
      </c>
      <c r="D53" s="205">
        <v>14533.2498445</v>
      </c>
      <c r="E53" s="205">
        <v>870.40000000000009</v>
      </c>
      <c r="F53" s="205">
        <f t="shared" si="3"/>
        <v>52076.716511166669</v>
      </c>
      <c r="G53" s="205">
        <v>32030.77977948718</v>
      </c>
      <c r="H53" s="205">
        <v>4022.8923076923074</v>
      </c>
      <c r="I53" s="205">
        <f t="shared" si="4"/>
        <v>16023.044423987179</v>
      </c>
      <c r="J53" s="151">
        <f t="shared" si="5"/>
        <v>5.0812611447756853E-2</v>
      </c>
      <c r="K53" s="9"/>
    </row>
    <row r="54" spans="1:11" ht="12" customHeight="1" x14ac:dyDescent="0.25">
      <c r="A54" s="286" t="s">
        <v>36</v>
      </c>
      <c r="B54" s="149">
        <v>317.519206</v>
      </c>
      <c r="C54" s="205">
        <v>26058.674999999999</v>
      </c>
      <c r="D54" s="205">
        <v>10861.323923</v>
      </c>
      <c r="E54" s="205">
        <v>4022.8923076923074</v>
      </c>
      <c r="F54" s="205">
        <f t="shared" si="3"/>
        <v>40942.891230692308</v>
      </c>
      <c r="G54" s="205">
        <v>16001.64674</v>
      </c>
      <c r="H54" s="205">
        <v>1289.2674999999999</v>
      </c>
      <c r="I54" s="205">
        <f t="shared" si="4"/>
        <v>23651.97699069231</v>
      </c>
      <c r="J54" s="151">
        <f t="shared" si="5"/>
        <v>7.4489909724365796E-2</v>
      </c>
      <c r="K54" s="9"/>
    </row>
    <row r="55" spans="1:11" ht="12" customHeight="1" x14ac:dyDescent="0.25">
      <c r="A55" s="150">
        <v>2015</v>
      </c>
      <c r="B55" s="149">
        <v>319.83219000000003</v>
      </c>
      <c r="C55" s="205">
        <v>22760.784</v>
      </c>
      <c r="D55" s="205">
        <v>9224.0498255000002</v>
      </c>
      <c r="E55" s="205">
        <v>1289.2674999999999</v>
      </c>
      <c r="F55" s="205">
        <f t="shared" si="3"/>
        <v>33274.1013255</v>
      </c>
      <c r="G55" s="205">
        <v>19298.449416719999</v>
      </c>
      <c r="H55" s="205">
        <v>210.86079999999998</v>
      </c>
      <c r="I55" s="205">
        <f t="shared" si="4"/>
        <v>13764.791108780002</v>
      </c>
      <c r="J55" s="151">
        <f t="shared" si="5"/>
        <v>4.3037541370616883E-2</v>
      </c>
      <c r="K55" s="9"/>
    </row>
    <row r="56" spans="1:11" ht="12" customHeight="1" x14ac:dyDescent="0.25">
      <c r="A56" s="218">
        <v>2016</v>
      </c>
      <c r="B56" s="280">
        <v>322.11409400000002</v>
      </c>
      <c r="C56" s="228">
        <v>34365</v>
      </c>
      <c r="D56" s="228">
        <v>11508.0665455</v>
      </c>
      <c r="E56" s="228">
        <v>210.86079999999998</v>
      </c>
      <c r="F56" s="228">
        <f t="shared" si="3"/>
        <v>46083.9273455</v>
      </c>
      <c r="G56" s="228">
        <v>25372.086953670208</v>
      </c>
      <c r="H56" s="228">
        <v>3106.3563829787236</v>
      </c>
      <c r="I56" s="228">
        <f t="shared" si="4"/>
        <v>17605.484008851068</v>
      </c>
      <c r="J56" s="219">
        <f t="shared" si="5"/>
        <v>5.4656049942512192E-2</v>
      </c>
      <c r="K56" s="9"/>
    </row>
    <row r="57" spans="1:11" ht="12" customHeight="1" x14ac:dyDescent="0.25">
      <c r="A57" s="218">
        <v>2017</v>
      </c>
      <c r="B57" s="280">
        <v>324.29674599999998</v>
      </c>
      <c r="C57" s="228">
        <v>25514.639999999999</v>
      </c>
      <c r="D57" s="228">
        <v>13774.221368999999</v>
      </c>
      <c r="E57" s="228">
        <v>3106.3563829787236</v>
      </c>
      <c r="F57" s="228">
        <f t="shared" si="3"/>
        <v>42395.217751978722</v>
      </c>
      <c r="G57" s="228">
        <v>20039.326137999997</v>
      </c>
      <c r="H57" s="228">
        <v>1401.04</v>
      </c>
      <c r="I57" s="228">
        <f t="shared" si="4"/>
        <v>20954.851613978724</v>
      </c>
      <c r="J57" s="219">
        <f t="shared" si="5"/>
        <v>6.4616287003936596E-2</v>
      </c>
      <c r="K57" s="9"/>
    </row>
    <row r="58" spans="1:11" ht="12" customHeight="1" x14ac:dyDescent="0.25">
      <c r="A58" s="218">
        <v>2018</v>
      </c>
      <c r="B58" s="281">
        <v>326.16326299999997</v>
      </c>
      <c r="C58" s="287">
        <v>40539.120000000003</v>
      </c>
      <c r="D58" s="228">
        <v>16783.324415999999</v>
      </c>
      <c r="E58" s="287">
        <v>1401.04</v>
      </c>
      <c r="F58" s="228">
        <f t="shared" si="3"/>
        <v>58723.484415999999</v>
      </c>
      <c r="G58" s="228">
        <v>20644.418160000001</v>
      </c>
      <c r="H58" s="287">
        <v>6524.16</v>
      </c>
      <c r="I58" s="228">
        <f t="shared" si="4"/>
        <v>31554.906255999998</v>
      </c>
      <c r="J58" s="219">
        <f t="shared" si="5"/>
        <v>9.6745740049822837E-2</v>
      </c>
      <c r="K58" s="9"/>
    </row>
    <row r="59" spans="1:11" ht="12" customHeight="1" x14ac:dyDescent="0.25">
      <c r="A59" s="152">
        <v>2019</v>
      </c>
      <c r="B59" s="280">
        <v>327.77654100000001</v>
      </c>
      <c r="C59" s="284">
        <v>35721.839999999997</v>
      </c>
      <c r="D59" s="227">
        <v>13521.926444999999</v>
      </c>
      <c r="E59" s="284">
        <v>6524.16</v>
      </c>
      <c r="F59" s="227">
        <f t="shared" si="3"/>
        <v>55767.92644499999</v>
      </c>
      <c r="G59" s="227">
        <v>21785.735140000001</v>
      </c>
      <c r="H59" s="284">
        <v>3724.0800000000004</v>
      </c>
      <c r="I59" s="227">
        <f t="shared" si="4"/>
        <v>30258.111304999988</v>
      </c>
      <c r="J59" s="220">
        <f t="shared" si="5"/>
        <v>9.2313230265615581E-2</v>
      </c>
      <c r="K59" s="9"/>
    </row>
    <row r="60" spans="1:11" ht="12" customHeight="1" thickBot="1" x14ac:dyDescent="0.3">
      <c r="A60" s="140">
        <v>2020</v>
      </c>
      <c r="B60" s="282">
        <v>329.37155899999999</v>
      </c>
      <c r="C60" s="285">
        <v>48258.48</v>
      </c>
      <c r="D60" s="274">
        <v>10583.311799999999</v>
      </c>
      <c r="E60" s="285">
        <v>3724.0800000000004</v>
      </c>
      <c r="F60" s="274">
        <f t="shared" si="3"/>
        <v>62565.871800000008</v>
      </c>
      <c r="G60" s="274">
        <v>27017.884259999999</v>
      </c>
      <c r="H60" s="285">
        <v>7165.52</v>
      </c>
      <c r="I60" s="274">
        <f t="shared" si="4"/>
        <v>28382.467540000012</v>
      </c>
      <c r="J60" s="224">
        <f t="shared" si="5"/>
        <v>8.6171579677892032E-2</v>
      </c>
      <c r="K60" s="9"/>
    </row>
    <row r="61" spans="1:11" ht="15" customHeight="1" thickTop="1" x14ac:dyDescent="0.25">
      <c r="A61" s="41" t="s">
        <v>90</v>
      </c>
      <c r="B61" s="41"/>
      <c r="H61" s="41"/>
      <c r="I61" s="41"/>
      <c r="J61" s="41"/>
      <c r="K61" s="41"/>
    </row>
    <row r="62" spans="1:11" ht="15" customHeight="1" x14ac:dyDescent="0.25">
      <c r="A62" s="6" t="s">
        <v>101</v>
      </c>
      <c r="B62" s="6"/>
      <c r="C62" s="6"/>
      <c r="D62" s="6"/>
      <c r="E62" s="6"/>
      <c r="F62" s="6"/>
      <c r="G62" s="6"/>
      <c r="H62" s="6"/>
      <c r="I62" s="6"/>
      <c r="J62" s="6"/>
    </row>
    <row r="63" spans="1:11" ht="15" customHeight="1" x14ac:dyDescent="0.25">
      <c r="A63" s="6" t="s">
        <v>57</v>
      </c>
      <c r="B63" s="6"/>
      <c r="C63" s="6"/>
      <c r="D63" s="6"/>
      <c r="E63" s="6"/>
      <c r="F63" s="6"/>
      <c r="G63" s="6"/>
      <c r="H63" s="6"/>
      <c r="I63" s="6"/>
      <c r="J63" s="6"/>
    </row>
    <row r="64" spans="1:11" ht="15" customHeight="1" x14ac:dyDescent="0.25">
      <c r="A64" s="6" t="s">
        <v>83</v>
      </c>
      <c r="B64" s="6"/>
      <c r="C64" s="6"/>
      <c r="D64" s="6"/>
      <c r="E64" s="6"/>
      <c r="F64" s="6"/>
      <c r="G64" s="6"/>
      <c r="H64" s="6"/>
      <c r="I64" s="6"/>
      <c r="J64" s="6"/>
    </row>
    <row r="65" spans="1:10" ht="15" customHeight="1" x14ac:dyDescent="0.25">
      <c r="A65" s="6" t="s">
        <v>102</v>
      </c>
      <c r="B65" s="6"/>
      <c r="C65" s="6"/>
      <c r="D65" s="6"/>
      <c r="E65" s="6"/>
      <c r="F65" s="6"/>
      <c r="G65" s="6"/>
      <c r="H65" s="6"/>
      <c r="I65" s="6"/>
      <c r="J65" s="6"/>
    </row>
    <row r="66" spans="1:10" ht="15" customHeight="1" x14ac:dyDescent="0.25">
      <c r="A66" s="6" t="s">
        <v>103</v>
      </c>
      <c r="B66" s="6"/>
      <c r="C66" s="6"/>
      <c r="D66" s="6"/>
      <c r="E66" s="6"/>
      <c r="F66" s="6"/>
      <c r="G66" s="6"/>
      <c r="H66" s="6"/>
      <c r="I66" s="6"/>
      <c r="J66" s="6"/>
    </row>
    <row r="67" spans="1:10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ht="12" customHeight="1" x14ac:dyDescent="0.25">
      <c r="A68" s="6" t="s">
        <v>46</v>
      </c>
      <c r="B68" s="6"/>
      <c r="C68" s="6"/>
      <c r="D68" s="6"/>
      <c r="E68" s="6"/>
      <c r="F68" s="6"/>
      <c r="G68" s="6"/>
      <c r="H68" s="6"/>
      <c r="I68" s="6"/>
      <c r="J68" s="6"/>
    </row>
    <row r="69" spans="1:10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ht="12" customHeight="1" x14ac:dyDescent="0.25">
      <c r="A72" s="6"/>
      <c r="B72" s="6"/>
      <c r="C72" s="6" t="s">
        <v>34</v>
      </c>
      <c r="D72" s="6"/>
      <c r="E72" s="6"/>
      <c r="F72" s="6"/>
      <c r="G72" s="6"/>
      <c r="H72" s="6"/>
      <c r="I72" s="6"/>
      <c r="J72" s="6"/>
    </row>
    <row r="73" spans="1:10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ht="12" customHeight="1" x14ac:dyDescent="0.25">
      <c r="H79" s="41"/>
      <c r="I79" s="41"/>
    </row>
    <row r="80" spans="1:10" ht="12" customHeight="1" x14ac:dyDescent="0.25">
      <c r="H80" s="41"/>
      <c r="I80" s="41"/>
    </row>
    <row r="81" spans="9:9" ht="12" customHeight="1" x14ac:dyDescent="0.25">
      <c r="I81" s="41"/>
    </row>
    <row r="82" spans="9:9" ht="12" customHeight="1" x14ac:dyDescent="0.25">
      <c r="I82" s="41"/>
    </row>
    <row r="83" spans="9:9" ht="12" customHeight="1" x14ac:dyDescent="0.25">
      <c r="I83" s="41"/>
    </row>
    <row r="84" spans="9:9" ht="12" customHeight="1" x14ac:dyDescent="0.25">
      <c r="I84" s="41"/>
    </row>
    <row r="85" spans="9:9" ht="12" customHeight="1" x14ac:dyDescent="0.25">
      <c r="I85" s="41"/>
    </row>
    <row r="86" spans="9:9" ht="12" customHeight="1" x14ac:dyDescent="0.25">
      <c r="I86" s="41"/>
    </row>
    <row r="87" spans="9:9" ht="12" customHeight="1" x14ac:dyDescent="0.25">
      <c r="I87" s="41"/>
    </row>
    <row r="88" spans="9:9" ht="12" customHeight="1" x14ac:dyDescent="0.25">
      <c r="I88" s="41"/>
    </row>
    <row r="89" spans="9:9" ht="12" customHeight="1" x14ac:dyDescent="0.25">
      <c r="I89" s="41"/>
    </row>
  </sheetData>
  <phoneticPr fontId="4" type="noConversion"/>
  <printOptions horizontalCentered="1" verticalCentered="1"/>
  <pageMargins left="0.5" right="0.5" top="0.5" bottom="0.5" header="0.19930555599999999" footer="0.19930555599999999"/>
  <pageSetup scale="71" orientation="landscape" r:id="rId1"/>
  <headerFooter alignWithMargins="0"/>
  <ignoredErrors>
    <ignoredError sqref="A5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23</vt:i4>
      </vt:variant>
    </vt:vector>
  </HeadingPairs>
  <TitlesOfParts>
    <vt:vector size="36" baseType="lpstr">
      <vt:lpstr>TableOfContents</vt:lpstr>
      <vt:lpstr>PeanutPcc</vt:lpstr>
      <vt:lpstr>Peanuts</vt:lpstr>
      <vt:lpstr>PeanutUse</vt:lpstr>
      <vt:lpstr>TreeNutsPcc</vt:lpstr>
      <vt:lpstr>TreeNuts</vt:lpstr>
      <vt:lpstr>Almonds</vt:lpstr>
      <vt:lpstr>Walnuts</vt:lpstr>
      <vt:lpstr>Hazelnuts</vt:lpstr>
      <vt:lpstr>Pecans</vt:lpstr>
      <vt:lpstr>Pistachios</vt:lpstr>
      <vt:lpstr>Macadamias</vt:lpstr>
      <vt:lpstr>Other</vt:lpstr>
      <vt:lpstr>Almonds!Print_Area</vt:lpstr>
      <vt:lpstr>Hazelnuts!Print_Area</vt:lpstr>
      <vt:lpstr>Macadamias!Print_Area</vt:lpstr>
      <vt:lpstr>Other!Print_Area</vt:lpstr>
      <vt:lpstr>Peanuts!Print_Area</vt:lpstr>
      <vt:lpstr>PeanutUse!Print_Area</vt:lpstr>
      <vt:lpstr>Pecans!Print_Area</vt:lpstr>
      <vt:lpstr>Pistachios!Print_Area</vt:lpstr>
      <vt:lpstr>TreeNuts!Print_Area</vt:lpstr>
      <vt:lpstr>TreeNutsPcc!Print_Area</vt:lpstr>
      <vt:lpstr>Walnuts!Print_Area</vt:lpstr>
      <vt:lpstr>Almonds!Print_Titles</vt:lpstr>
      <vt:lpstr>Hazelnuts!Print_Titles</vt:lpstr>
      <vt:lpstr>Macadamias!Print_Titles</vt:lpstr>
      <vt:lpstr>Other!Print_Titles</vt:lpstr>
      <vt:lpstr>PeanutPcc!Print_Titles</vt:lpstr>
      <vt:lpstr>Peanuts!Print_Titles</vt:lpstr>
      <vt:lpstr>PeanutUse!Print_Titles</vt:lpstr>
      <vt:lpstr>Pecans!Print_Titles</vt:lpstr>
      <vt:lpstr>Pistachios!Print_Titles</vt:lpstr>
      <vt:lpstr>TreeNuts!Print_Titles</vt:lpstr>
      <vt:lpstr>TreeNutsPcc!Print_Titles</vt:lpstr>
      <vt:lpstr>Walnuts!Print_Titles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Peanuts and tree nuts</dc:title>
  <dc:subject>Agricultural economics</dc:subject>
  <dc:creator>Andrzej Blazejczyk; Linda Kantor</dc:creator>
  <cp:keywords>Nuts, food consumption, food availability, per capita, tree nuts, peanuts, almonds, filberts, pecans, walnuts, macadamias, pistachios, coconuts, U.S. Department of Agriculture, USDA, Economic Research Service, ERS</cp:keywords>
  <dc:description>Nuts: Per capita availability, by type product</dc:description>
  <cp:lastModifiedBy>Blazejczyk, Andrzej - REE-ERS</cp:lastModifiedBy>
  <cp:lastPrinted>2012-06-04T20:02:01Z</cp:lastPrinted>
  <dcterms:created xsi:type="dcterms:W3CDTF">1999-10-26T17:22:49Z</dcterms:created>
  <dcterms:modified xsi:type="dcterms:W3CDTF">2023-01-09T20:46:14Z</dcterms:modified>
  <cp:category>Food Availability</cp:category>
</cp:coreProperties>
</file>