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J:\FADS\2010\2020\FINAL FILES\Vegetables\REVIEWED\"/>
    </mc:Choice>
  </mc:AlternateContent>
  <xr:revisionPtr revIDLastSave="0" documentId="13_ncr:1_{896DFD9F-CC8C-4ACF-BF95-46B3CAA533AB}" xr6:coauthVersionLast="45" xr6:coauthVersionMax="45" xr10:uidLastSave="{00000000-0000-0000-0000-000000000000}"/>
  <bookViews>
    <workbookView xWindow="28680" yWindow="-120" windowWidth="29040" windowHeight="15840" tabRatio="754" xr2:uid="{00000000-000D-0000-FFFF-FFFF00000000}"/>
  </bookViews>
  <sheets>
    <sheet name="TableOfContents" sheetId="16" r:id="rId1"/>
    <sheet name="Pcc" sheetId="3" r:id="rId2"/>
    <sheet name="Fresh" sheetId="1" r:id="rId3"/>
    <sheet name="Freezing" sheetId="6" r:id="rId4"/>
    <sheet name="Canning" sheetId="8" r:id="rId5"/>
    <sheet name="Chips" sheetId="9" r:id="rId6"/>
    <sheet name="Dehy" sheetId="10" r:id="rId7"/>
    <sheet name="Total" sheetId="11" r:id="rId8"/>
    <sheet name="Sweet Potatoes" sheetId="12" r:id="rId9"/>
  </sheets>
  <definedNames>
    <definedName name="_xlnm.Print_Area" localSheetId="4">Canning!$A$1:$K$65</definedName>
    <definedName name="_xlnm.Print_Area" localSheetId="5">Chips!$A$1:$K$66</definedName>
    <definedName name="_xlnm.Print_Area" localSheetId="6">Dehy!$A$1:$K$66</definedName>
    <definedName name="_xlnm.Print_Area" localSheetId="3">Freezing!$A$1:$K$66</definedName>
    <definedName name="_xlnm.Print_Area" localSheetId="2">Fresh!$A$1:$I$64</definedName>
    <definedName name="_xlnm.Print_Area" localSheetId="1">Pcc!$A$1:$O$123</definedName>
    <definedName name="_xlnm.Print_Area" localSheetId="8">'Sweet Potatoes'!$A$1:$M$72</definedName>
    <definedName name="_xlnm.Print_Area" localSheetId="7">Total!$A$1:$K$64</definedName>
    <definedName name="_xlnm.Print_Titles" localSheetId="1">Pcc!$1:$6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3" i="12" l="1"/>
  <c r="K63" i="12" s="1"/>
  <c r="L63" i="12" s="1"/>
  <c r="M63" i="12" s="1"/>
  <c r="H58" i="11"/>
  <c r="G58" i="11"/>
  <c r="E58" i="11"/>
  <c r="D58" i="11"/>
  <c r="C58" i="11"/>
  <c r="I58" i="10"/>
  <c r="J58" i="10" s="1"/>
  <c r="F58" i="10"/>
  <c r="F58" i="9"/>
  <c r="I58" i="9" s="1"/>
  <c r="J58" i="9" s="1"/>
  <c r="F58" i="8"/>
  <c r="I58" i="8" s="1"/>
  <c r="J58" i="8" s="1"/>
  <c r="J58" i="6"/>
  <c r="F118" i="3"/>
  <c r="L118" i="3" s="1"/>
  <c r="I58" i="6"/>
  <c r="F58" i="6"/>
  <c r="F58" i="11" s="1"/>
  <c r="E58" i="1"/>
  <c r="G58" i="1" s="1"/>
  <c r="F62" i="12"/>
  <c r="K62" i="12"/>
  <c r="H57" i="11"/>
  <c r="G57" i="11"/>
  <c r="E57" i="11"/>
  <c r="D57" i="11"/>
  <c r="C57" i="11"/>
  <c r="F57" i="10"/>
  <c r="I57" i="10"/>
  <c r="J57" i="10" s="1"/>
  <c r="J117" i="3" s="1"/>
  <c r="F57" i="9"/>
  <c r="I57" i="9"/>
  <c r="J57" i="9"/>
  <c r="K57" i="9"/>
  <c r="F57" i="8"/>
  <c r="I57" i="8" s="1"/>
  <c r="J57" i="8" s="1"/>
  <c r="F57" i="6"/>
  <c r="I57" i="6"/>
  <c r="J57" i="6" s="1"/>
  <c r="E57" i="1"/>
  <c r="G57" i="1"/>
  <c r="F61" i="12"/>
  <c r="K61" i="12"/>
  <c r="C56" i="11"/>
  <c r="D56" i="11"/>
  <c r="E56" i="11"/>
  <c r="G56" i="11"/>
  <c r="H56" i="11"/>
  <c r="F56" i="10"/>
  <c r="I56" i="10"/>
  <c r="J56" i="10" s="1"/>
  <c r="F56" i="9"/>
  <c r="I56" i="9"/>
  <c r="F56" i="8"/>
  <c r="F56" i="6"/>
  <c r="E56" i="1"/>
  <c r="F59" i="12"/>
  <c r="K59" i="12"/>
  <c r="F60" i="12"/>
  <c r="K60" i="12"/>
  <c r="L59" i="12"/>
  <c r="M59" i="12" s="1"/>
  <c r="C54" i="11"/>
  <c r="D54" i="11"/>
  <c r="E54" i="11"/>
  <c r="G54" i="11"/>
  <c r="H54" i="11"/>
  <c r="C55" i="11"/>
  <c r="D55" i="11"/>
  <c r="E55" i="11"/>
  <c r="G55" i="11"/>
  <c r="H55" i="11"/>
  <c r="F54" i="10"/>
  <c r="I54" i="10" s="1"/>
  <c r="J54" i="10" s="1"/>
  <c r="F55" i="10"/>
  <c r="I55" i="10"/>
  <c r="J55" i="10"/>
  <c r="F54" i="9"/>
  <c r="I54" i="9"/>
  <c r="F55" i="9"/>
  <c r="I55" i="9" s="1"/>
  <c r="J55" i="9" s="1"/>
  <c r="J54" i="9"/>
  <c r="K54" i="9" s="1"/>
  <c r="I114" i="3" s="1"/>
  <c r="F54" i="8"/>
  <c r="I54" i="8"/>
  <c r="F55" i="8"/>
  <c r="I55" i="8"/>
  <c r="J54" i="8"/>
  <c r="J55" i="8"/>
  <c r="K55" i="8"/>
  <c r="E115" i="3" s="1"/>
  <c r="F54" i="6"/>
  <c r="I54" i="6"/>
  <c r="J54" i="6" s="1"/>
  <c r="F55" i="6"/>
  <c r="I55" i="6" s="1"/>
  <c r="J55" i="6" s="1"/>
  <c r="K55" i="6" s="1"/>
  <c r="G115" i="3" s="1"/>
  <c r="E54" i="1"/>
  <c r="E55" i="1"/>
  <c r="G55" i="1"/>
  <c r="C53" i="11"/>
  <c r="D53" i="11"/>
  <c r="E53" i="11"/>
  <c r="G53" i="11"/>
  <c r="H53" i="11"/>
  <c r="F53" i="10"/>
  <c r="F53" i="9"/>
  <c r="I53" i="9"/>
  <c r="J53" i="9"/>
  <c r="H113" i="3"/>
  <c r="F53" i="8"/>
  <c r="I53" i="8"/>
  <c r="F53" i="6"/>
  <c r="E53" i="1"/>
  <c r="G53" i="1" s="1"/>
  <c r="F58" i="12"/>
  <c r="K58" i="12" s="1"/>
  <c r="L58" i="12" s="1"/>
  <c r="M58" i="12" s="1"/>
  <c r="C52" i="11"/>
  <c r="D52" i="11"/>
  <c r="E52" i="11"/>
  <c r="G52" i="11"/>
  <c r="H52" i="11"/>
  <c r="F52" i="10"/>
  <c r="I52" i="10" s="1"/>
  <c r="J52" i="10" s="1"/>
  <c r="J112" i="3" s="1"/>
  <c r="F52" i="9"/>
  <c r="I52" i="9" s="1"/>
  <c r="J52" i="9" s="1"/>
  <c r="F52" i="8"/>
  <c r="I52" i="8"/>
  <c r="J52" i="8"/>
  <c r="F52" i="6"/>
  <c r="I52" i="6"/>
  <c r="J52" i="6" s="1"/>
  <c r="F112" i="3" s="1"/>
  <c r="E52" i="1"/>
  <c r="G52" i="1" s="1"/>
  <c r="F57" i="12"/>
  <c r="K57" i="12" s="1"/>
  <c r="F51" i="10"/>
  <c r="I51" i="10"/>
  <c r="F51" i="9"/>
  <c r="F51" i="8"/>
  <c r="I51" i="8"/>
  <c r="C51" i="11"/>
  <c r="D51" i="11"/>
  <c r="E51" i="11"/>
  <c r="G51" i="11"/>
  <c r="H51" i="11"/>
  <c r="F56" i="12"/>
  <c r="K56" i="12" s="1"/>
  <c r="L56" i="12" s="1"/>
  <c r="M56" i="12" s="1"/>
  <c r="E51" i="1"/>
  <c r="J51" i="10"/>
  <c r="F51" i="6"/>
  <c r="I51" i="6" s="1"/>
  <c r="J51" i="6"/>
  <c r="C50" i="11"/>
  <c r="D50" i="11"/>
  <c r="E50" i="11"/>
  <c r="G50" i="11"/>
  <c r="H50" i="11"/>
  <c r="F50" i="10"/>
  <c r="I50" i="10"/>
  <c r="F50" i="9"/>
  <c r="I50" i="9"/>
  <c r="J50" i="9" s="1"/>
  <c r="F50" i="8"/>
  <c r="I50" i="8" s="1"/>
  <c r="F55" i="12"/>
  <c r="K55" i="12"/>
  <c r="L55" i="12" s="1"/>
  <c r="M55" i="12" s="1"/>
  <c r="E50" i="1"/>
  <c r="F50" i="11" s="1"/>
  <c r="F50" i="6"/>
  <c r="I50" i="6"/>
  <c r="C49" i="11"/>
  <c r="D49" i="11"/>
  <c r="E49" i="11"/>
  <c r="G49" i="11"/>
  <c r="H49" i="11"/>
  <c r="F54" i="12"/>
  <c r="K54" i="12"/>
  <c r="F49" i="10"/>
  <c r="I49" i="10"/>
  <c r="F49" i="9"/>
  <c r="I49" i="9"/>
  <c r="J49" i="9" s="1"/>
  <c r="K49" i="9" s="1"/>
  <c r="I109" i="3" s="1"/>
  <c r="F49" i="8"/>
  <c r="I49" i="8"/>
  <c r="J49" i="8" s="1"/>
  <c r="J49" i="11" s="1"/>
  <c r="E49" i="1"/>
  <c r="G49" i="1"/>
  <c r="F49" i="6"/>
  <c r="I49" i="6"/>
  <c r="J49" i="6" s="1"/>
  <c r="K49" i="6" s="1"/>
  <c r="F53" i="12"/>
  <c r="K53" i="12" s="1"/>
  <c r="L53" i="12" s="1"/>
  <c r="M53" i="12" s="1"/>
  <c r="F48" i="6"/>
  <c r="I48" i="6" s="1"/>
  <c r="J48" i="8"/>
  <c r="F48" i="8"/>
  <c r="I48" i="8"/>
  <c r="F48" i="9"/>
  <c r="I48" i="9"/>
  <c r="F48" i="10"/>
  <c r="I48" i="10"/>
  <c r="C48" i="11"/>
  <c r="D48" i="11"/>
  <c r="E48" i="11"/>
  <c r="G48" i="11"/>
  <c r="H48" i="11"/>
  <c r="E48" i="1"/>
  <c r="F52" i="12"/>
  <c r="K52" i="12"/>
  <c r="L52" i="12" s="1"/>
  <c r="M52" i="12" s="1"/>
  <c r="E47" i="1"/>
  <c r="G47" i="1" s="1"/>
  <c r="I47" i="1" s="1"/>
  <c r="C107" i="3" s="1"/>
  <c r="F47" i="6"/>
  <c r="I47" i="6" s="1"/>
  <c r="J47" i="6" s="1"/>
  <c r="J47" i="8"/>
  <c r="F47" i="8"/>
  <c r="I47" i="8"/>
  <c r="F47" i="9"/>
  <c r="I47" i="9"/>
  <c r="J47" i="9" s="1"/>
  <c r="K47" i="9" s="1"/>
  <c r="I107" i="3" s="1"/>
  <c r="F47" i="10"/>
  <c r="I47" i="10"/>
  <c r="J47" i="10" s="1"/>
  <c r="C47" i="11"/>
  <c r="D47" i="11"/>
  <c r="E47" i="11"/>
  <c r="G47" i="11"/>
  <c r="H47" i="11"/>
  <c r="C46" i="11"/>
  <c r="D46" i="11"/>
  <c r="E46" i="11"/>
  <c r="G46" i="11"/>
  <c r="H46" i="11"/>
  <c r="E46" i="1"/>
  <c r="G46" i="1"/>
  <c r="F46" i="6"/>
  <c r="I46" i="6"/>
  <c r="J46" i="6" s="1"/>
  <c r="F46" i="8"/>
  <c r="I46" i="8"/>
  <c r="J46" i="8"/>
  <c r="F51" i="12"/>
  <c r="K51" i="12" s="1"/>
  <c r="L51" i="12" s="1"/>
  <c r="M51" i="12" s="1"/>
  <c r="F46" i="9"/>
  <c r="I46" i="9" s="1"/>
  <c r="J46" i="9" s="1"/>
  <c r="F46" i="10"/>
  <c r="I46" i="10"/>
  <c r="J46" i="10"/>
  <c r="J106" i="3"/>
  <c r="J43" i="9"/>
  <c r="J8" i="9"/>
  <c r="J41" i="10"/>
  <c r="J101" i="3" s="1"/>
  <c r="J36" i="9"/>
  <c r="J35" i="10"/>
  <c r="J95" i="3"/>
  <c r="J31" i="10"/>
  <c r="K31" i="10" s="1"/>
  <c r="K91" i="3" s="1"/>
  <c r="J27" i="10"/>
  <c r="K27" i="10" s="1"/>
  <c r="J26" i="9"/>
  <c r="J25" i="9"/>
  <c r="J23" i="10"/>
  <c r="K23" i="10" s="1"/>
  <c r="K83" i="3" s="1"/>
  <c r="J11" i="10"/>
  <c r="J71" i="3" s="1"/>
  <c r="C45" i="11"/>
  <c r="D45" i="11"/>
  <c r="E45" i="11"/>
  <c r="G45" i="11"/>
  <c r="H45" i="11"/>
  <c r="J45" i="8"/>
  <c r="J45" i="10"/>
  <c r="F38" i="6"/>
  <c r="I38" i="6"/>
  <c r="J38" i="6" s="1"/>
  <c r="F39" i="6"/>
  <c r="F40" i="6"/>
  <c r="I40" i="6"/>
  <c r="F41" i="6"/>
  <c r="I41" i="6"/>
  <c r="J41" i="6" s="1"/>
  <c r="F42" i="6"/>
  <c r="F43" i="6"/>
  <c r="I43" i="6" s="1"/>
  <c r="J43" i="6" s="1"/>
  <c r="F44" i="6"/>
  <c r="I44" i="6" s="1"/>
  <c r="F45" i="6"/>
  <c r="E45" i="1"/>
  <c r="G45" i="1" s="1"/>
  <c r="H45" i="1" s="1"/>
  <c r="F45" i="8"/>
  <c r="I45" i="8"/>
  <c r="F45" i="9"/>
  <c r="I45" i="9"/>
  <c r="F45" i="10"/>
  <c r="I45" i="10"/>
  <c r="F50" i="12"/>
  <c r="K50" i="12" s="1"/>
  <c r="L50" i="12" s="1"/>
  <c r="M50" i="12" s="1"/>
  <c r="C44" i="11"/>
  <c r="D44" i="11"/>
  <c r="E44" i="11"/>
  <c r="E44" i="1"/>
  <c r="G44" i="1"/>
  <c r="I44" i="1" s="1"/>
  <c r="C104" i="3" s="1"/>
  <c r="F44" i="9"/>
  <c r="I44" i="9"/>
  <c r="J44" i="9"/>
  <c r="H104" i="3" s="1"/>
  <c r="F44" i="10"/>
  <c r="I44" i="10" s="1"/>
  <c r="J44" i="10" s="1"/>
  <c r="F44" i="8"/>
  <c r="I44" i="8" s="1"/>
  <c r="J44" i="8" s="1"/>
  <c r="G44" i="11"/>
  <c r="H44" i="11"/>
  <c r="F49" i="12"/>
  <c r="K49" i="12"/>
  <c r="L49" i="12" s="1"/>
  <c r="M49" i="12" s="1"/>
  <c r="J20" i="8"/>
  <c r="J21" i="8"/>
  <c r="D81" i="3"/>
  <c r="J30" i="8"/>
  <c r="D90" i="3" s="1"/>
  <c r="F38" i="8"/>
  <c r="I38" i="8" s="1"/>
  <c r="J38" i="8" s="1"/>
  <c r="J39" i="8"/>
  <c r="K39" i="8" s="1"/>
  <c r="E99" i="3" s="1"/>
  <c r="F39" i="8"/>
  <c r="I39" i="8"/>
  <c r="F40" i="8"/>
  <c r="I40" i="8"/>
  <c r="J40" i="8" s="1"/>
  <c r="F41" i="8"/>
  <c r="I41" i="8" s="1"/>
  <c r="F42" i="8"/>
  <c r="I42" i="8" s="1"/>
  <c r="I42" i="11" s="1"/>
  <c r="F43" i="8"/>
  <c r="I43" i="8"/>
  <c r="J43" i="8" s="1"/>
  <c r="K43" i="8" s="1"/>
  <c r="E103" i="3" s="1"/>
  <c r="L13" i="12"/>
  <c r="M13" i="12"/>
  <c r="E43" i="1"/>
  <c r="G43" i="1" s="1"/>
  <c r="F48" i="12"/>
  <c r="K48" i="12"/>
  <c r="L48" i="12" s="1"/>
  <c r="M48" i="12" s="1"/>
  <c r="L15" i="12"/>
  <c r="M15" i="12" s="1"/>
  <c r="L18" i="12"/>
  <c r="M18" i="12"/>
  <c r="L19" i="12"/>
  <c r="M19" i="12" s="1"/>
  <c r="I24" i="1"/>
  <c r="C84" i="3" s="1"/>
  <c r="H29" i="1"/>
  <c r="L35" i="12"/>
  <c r="M35" i="12"/>
  <c r="E38" i="1"/>
  <c r="G38" i="1" s="1"/>
  <c r="L43" i="12"/>
  <c r="M43" i="12" s="1"/>
  <c r="F43" i="12"/>
  <c r="K43" i="12"/>
  <c r="E39" i="1"/>
  <c r="F44" i="12"/>
  <c r="K44" i="12" s="1"/>
  <c r="L44" i="12" s="1"/>
  <c r="M44" i="12" s="1"/>
  <c r="E40" i="1"/>
  <c r="G40" i="1" s="1"/>
  <c r="F45" i="12"/>
  <c r="K45" i="12" s="1"/>
  <c r="L45" i="12" s="1"/>
  <c r="M45" i="12" s="1"/>
  <c r="E41" i="1"/>
  <c r="G41" i="1"/>
  <c r="H41" i="1" s="1"/>
  <c r="B101" i="3" s="1"/>
  <c r="F46" i="12"/>
  <c r="K46" i="12" s="1"/>
  <c r="L46" i="12" s="1"/>
  <c r="M46" i="12" s="1"/>
  <c r="I42" i="1"/>
  <c r="C102" i="3" s="1"/>
  <c r="E42" i="1"/>
  <c r="F47" i="12"/>
  <c r="K47" i="12"/>
  <c r="L47" i="12" s="1"/>
  <c r="M47" i="12" s="1"/>
  <c r="L11" i="12"/>
  <c r="M11" i="12" s="1"/>
  <c r="F43" i="9"/>
  <c r="I43" i="9"/>
  <c r="F43" i="10"/>
  <c r="I43" i="10" s="1"/>
  <c r="J43" i="10" s="1"/>
  <c r="K43" i="10" s="1"/>
  <c r="K103" i="3" s="1"/>
  <c r="C43" i="11"/>
  <c r="D43" i="11"/>
  <c r="E43" i="11"/>
  <c r="G43" i="11"/>
  <c r="H43" i="11"/>
  <c r="J12" i="6"/>
  <c r="K12" i="6"/>
  <c r="G72" i="3"/>
  <c r="J13" i="6"/>
  <c r="J20" i="6"/>
  <c r="F80" i="3"/>
  <c r="J34" i="6"/>
  <c r="F35" i="6"/>
  <c r="I35" i="6"/>
  <c r="J35" i="6" s="1"/>
  <c r="F95" i="3" s="1"/>
  <c r="F36" i="6"/>
  <c r="I36" i="6"/>
  <c r="F37" i="6"/>
  <c r="I37" i="6" s="1"/>
  <c r="J40" i="6"/>
  <c r="F100" i="3" s="1"/>
  <c r="F13" i="12"/>
  <c r="K13" i="12"/>
  <c r="F14" i="12"/>
  <c r="K14" i="12"/>
  <c r="L14" i="12" s="1"/>
  <c r="M14" i="12" s="1"/>
  <c r="F15" i="12"/>
  <c r="K15" i="12"/>
  <c r="F16" i="12"/>
  <c r="K16" i="12" s="1"/>
  <c r="L16" i="12" s="1"/>
  <c r="M16" i="12" s="1"/>
  <c r="F17" i="12"/>
  <c r="K17" i="12" s="1"/>
  <c r="L17" i="12" s="1"/>
  <c r="M17" i="12" s="1"/>
  <c r="F18" i="12"/>
  <c r="K18" i="12"/>
  <c r="F19" i="12"/>
  <c r="K19" i="12"/>
  <c r="F20" i="12"/>
  <c r="K20" i="12" s="1"/>
  <c r="L20" i="12" s="1"/>
  <c r="M20" i="12" s="1"/>
  <c r="F21" i="12"/>
  <c r="K21" i="12"/>
  <c r="L21" i="12" s="1"/>
  <c r="M21" i="12" s="1"/>
  <c r="F22" i="12"/>
  <c r="K22" i="12" s="1"/>
  <c r="L22" i="12" s="1"/>
  <c r="M22" i="12" s="1"/>
  <c r="F23" i="12"/>
  <c r="K23" i="12" s="1"/>
  <c r="L23" i="12" s="1"/>
  <c r="M23" i="12" s="1"/>
  <c r="F24" i="12"/>
  <c r="K24" i="12"/>
  <c r="L24" i="12" s="1"/>
  <c r="M24" i="12" s="1"/>
  <c r="F25" i="12"/>
  <c r="K25" i="12"/>
  <c r="L25" i="12"/>
  <c r="M25" i="12" s="1"/>
  <c r="F26" i="12"/>
  <c r="K26" i="12"/>
  <c r="L26" i="12" s="1"/>
  <c r="M26" i="12" s="1"/>
  <c r="F27" i="12"/>
  <c r="K27" i="12"/>
  <c r="L27" i="12" s="1"/>
  <c r="M27" i="12" s="1"/>
  <c r="F28" i="12"/>
  <c r="K28" i="12" s="1"/>
  <c r="L28" i="12" s="1"/>
  <c r="M28" i="12" s="1"/>
  <c r="F29" i="12"/>
  <c r="K29" i="12"/>
  <c r="L29" i="12" s="1"/>
  <c r="M29" i="12" s="1"/>
  <c r="F30" i="12"/>
  <c r="K30" i="12"/>
  <c r="L30" i="12" s="1"/>
  <c r="M30" i="12" s="1"/>
  <c r="F31" i="12"/>
  <c r="K31" i="12" s="1"/>
  <c r="L31" i="12" s="1"/>
  <c r="M31" i="12" s="1"/>
  <c r="F32" i="12"/>
  <c r="K32" i="12"/>
  <c r="L32" i="12" s="1"/>
  <c r="M32" i="12" s="1"/>
  <c r="F33" i="12"/>
  <c r="K33" i="12"/>
  <c r="L33" i="12" s="1"/>
  <c r="M33" i="12" s="1"/>
  <c r="F34" i="12"/>
  <c r="K34" i="12" s="1"/>
  <c r="L34" i="12" s="1"/>
  <c r="M34" i="12" s="1"/>
  <c r="F35" i="12"/>
  <c r="K35" i="12"/>
  <c r="F36" i="12"/>
  <c r="K36" i="12"/>
  <c r="L36" i="12" s="1"/>
  <c r="M36" i="12" s="1"/>
  <c r="F37" i="12"/>
  <c r="K37" i="12" s="1"/>
  <c r="L37" i="12" s="1"/>
  <c r="M37" i="12" s="1"/>
  <c r="F38" i="12"/>
  <c r="K38" i="12" s="1"/>
  <c r="L38" i="12" s="1"/>
  <c r="M38" i="12" s="1"/>
  <c r="F39" i="12"/>
  <c r="K39" i="12"/>
  <c r="L39" i="12" s="1"/>
  <c r="M39" i="12" s="1"/>
  <c r="F40" i="12"/>
  <c r="K40" i="12" s="1"/>
  <c r="L40" i="12" s="1"/>
  <c r="M40" i="12" s="1"/>
  <c r="F41" i="12"/>
  <c r="K41" i="12"/>
  <c r="L41" i="12" s="1"/>
  <c r="M41" i="12" s="1"/>
  <c r="F42" i="12"/>
  <c r="K42" i="12"/>
  <c r="L42" i="12" s="1"/>
  <c r="M42" i="12" s="1"/>
  <c r="F8" i="12"/>
  <c r="K8" i="12"/>
  <c r="L8" i="12" s="1"/>
  <c r="M8" i="12" s="1"/>
  <c r="F9" i="12"/>
  <c r="K9" i="12"/>
  <c r="L9" i="12" s="1"/>
  <c r="M9" i="12" s="1"/>
  <c r="F10" i="12"/>
  <c r="K10" i="12" s="1"/>
  <c r="L10" i="12" s="1"/>
  <c r="M10" i="12" s="1"/>
  <c r="F11" i="12"/>
  <c r="K11" i="12"/>
  <c r="F12" i="12"/>
  <c r="K12" i="12"/>
  <c r="L12" i="12" s="1"/>
  <c r="M12" i="12" s="1"/>
  <c r="F42" i="10"/>
  <c r="I42" i="10"/>
  <c r="J42" i="10" s="1"/>
  <c r="F42" i="9"/>
  <c r="I42" i="9"/>
  <c r="J42" i="9" s="1"/>
  <c r="F41" i="9"/>
  <c r="I41" i="9" s="1"/>
  <c r="J41" i="9" s="1"/>
  <c r="F41" i="10"/>
  <c r="I41" i="10"/>
  <c r="F40" i="9"/>
  <c r="I40" i="9"/>
  <c r="J40" i="9" s="1"/>
  <c r="H100" i="3" s="1"/>
  <c r="F40" i="10"/>
  <c r="I40" i="10" s="1"/>
  <c r="J40" i="10" s="1"/>
  <c r="J100" i="3" s="1"/>
  <c r="F39" i="9"/>
  <c r="I39" i="9"/>
  <c r="J39" i="9" s="1"/>
  <c r="H99" i="3" s="1"/>
  <c r="F39" i="10"/>
  <c r="I39" i="10" s="1"/>
  <c r="J39" i="10" s="1"/>
  <c r="F38" i="10"/>
  <c r="I38" i="10" s="1"/>
  <c r="J38" i="10" s="1"/>
  <c r="F38" i="9"/>
  <c r="F9" i="8"/>
  <c r="I9" i="8"/>
  <c r="J9" i="8" s="1"/>
  <c r="F10" i="8"/>
  <c r="I10" i="8"/>
  <c r="J10" i="8" s="1"/>
  <c r="F11" i="8"/>
  <c r="I11" i="8" s="1"/>
  <c r="J11" i="8" s="1"/>
  <c r="D71" i="3" s="1"/>
  <c r="F12" i="8"/>
  <c r="F12" i="11" s="1"/>
  <c r="F13" i="8"/>
  <c r="I13" i="8"/>
  <c r="J13" i="8" s="1"/>
  <c r="D73" i="3" s="1"/>
  <c r="F14" i="8"/>
  <c r="I14" i="8"/>
  <c r="J14" i="8" s="1"/>
  <c r="K14" i="8" s="1"/>
  <c r="E74" i="3" s="1"/>
  <c r="F15" i="8"/>
  <c r="F16" i="8"/>
  <c r="I16" i="8" s="1"/>
  <c r="J16" i="8" s="1"/>
  <c r="F17" i="8"/>
  <c r="I17" i="8" s="1"/>
  <c r="J17" i="8" s="1"/>
  <c r="F18" i="8"/>
  <c r="I18" i="8"/>
  <c r="J18" i="8" s="1"/>
  <c r="F19" i="8"/>
  <c r="I19" i="8" s="1"/>
  <c r="J19" i="8" s="1"/>
  <c r="K19" i="8" s="1"/>
  <c r="E79" i="3" s="1"/>
  <c r="F20" i="8"/>
  <c r="I20" i="8"/>
  <c r="F21" i="8"/>
  <c r="I21" i="8"/>
  <c r="F22" i="8"/>
  <c r="I22" i="8" s="1"/>
  <c r="J22" i="8" s="1"/>
  <c r="D82" i="3" s="1"/>
  <c r="F23" i="8"/>
  <c r="I23" i="8"/>
  <c r="J23" i="8" s="1"/>
  <c r="F24" i="8"/>
  <c r="I24" i="8" s="1"/>
  <c r="F25" i="8"/>
  <c r="I25" i="8" s="1"/>
  <c r="J25" i="8" s="1"/>
  <c r="F26" i="8"/>
  <c r="I26" i="8"/>
  <c r="J26" i="8"/>
  <c r="K26" i="8" s="1"/>
  <c r="E86" i="3"/>
  <c r="F27" i="8"/>
  <c r="I27" i="8" s="1"/>
  <c r="J27" i="8" s="1"/>
  <c r="F28" i="8"/>
  <c r="I28" i="8" s="1"/>
  <c r="F29" i="8"/>
  <c r="F30" i="8"/>
  <c r="I30" i="8"/>
  <c r="F31" i="8"/>
  <c r="I31" i="8"/>
  <c r="J31" i="8"/>
  <c r="K31" i="8" s="1"/>
  <c r="E91" i="3"/>
  <c r="F32" i="8"/>
  <c r="I32" i="8" s="1"/>
  <c r="F33" i="8"/>
  <c r="I33" i="8" s="1"/>
  <c r="J33" i="8" s="1"/>
  <c r="F34" i="8"/>
  <c r="I34" i="8"/>
  <c r="J34" i="8"/>
  <c r="K34" i="8"/>
  <c r="E94" i="3"/>
  <c r="F35" i="8"/>
  <c r="I35" i="8" s="1"/>
  <c r="J35" i="8" s="1"/>
  <c r="F36" i="8"/>
  <c r="F37" i="8"/>
  <c r="F8" i="8"/>
  <c r="I8" i="8" s="1"/>
  <c r="J8" i="8" s="1"/>
  <c r="C42" i="11"/>
  <c r="D42" i="11"/>
  <c r="E42" i="11"/>
  <c r="G42" i="11"/>
  <c r="H42" i="11"/>
  <c r="E35" i="1"/>
  <c r="E36" i="1"/>
  <c r="E37" i="1"/>
  <c r="E9" i="1"/>
  <c r="G9" i="1"/>
  <c r="I9" i="1" s="1"/>
  <c r="E10" i="1"/>
  <c r="G10" i="1" s="1"/>
  <c r="E11" i="1"/>
  <c r="G11" i="1" s="1"/>
  <c r="E12" i="1"/>
  <c r="G12" i="1"/>
  <c r="I12" i="1" s="1"/>
  <c r="C72" i="3" s="1"/>
  <c r="E13" i="1"/>
  <c r="G13" i="1"/>
  <c r="H13" i="1" s="1"/>
  <c r="B73" i="3" s="1"/>
  <c r="E14" i="1"/>
  <c r="G14" i="1" s="1"/>
  <c r="H14" i="1" s="1"/>
  <c r="E15" i="1"/>
  <c r="E16" i="1"/>
  <c r="G16" i="1"/>
  <c r="E17" i="1"/>
  <c r="E18" i="1"/>
  <c r="E19" i="1"/>
  <c r="G19" i="1"/>
  <c r="E20" i="1"/>
  <c r="G20" i="1"/>
  <c r="I20" i="1"/>
  <c r="C80" i="3" s="1"/>
  <c r="E21" i="1"/>
  <c r="E22" i="1"/>
  <c r="G22" i="1" s="1"/>
  <c r="E23" i="1"/>
  <c r="G23" i="1" s="1"/>
  <c r="I23" i="1" s="1"/>
  <c r="C83" i="3" s="1"/>
  <c r="E24" i="1"/>
  <c r="G24" i="1"/>
  <c r="E25" i="1"/>
  <c r="G25" i="1"/>
  <c r="H25" i="1" s="1"/>
  <c r="B85" i="3" s="1"/>
  <c r="I25" i="1"/>
  <c r="C85" i="3"/>
  <c r="E26" i="1"/>
  <c r="G26" i="1"/>
  <c r="E27" i="1"/>
  <c r="G27" i="1"/>
  <c r="H27" i="1" s="1"/>
  <c r="E28" i="1"/>
  <c r="G28" i="1" s="1"/>
  <c r="E29" i="1"/>
  <c r="G29" i="1"/>
  <c r="E30" i="1"/>
  <c r="G30" i="1"/>
  <c r="H30" i="1"/>
  <c r="B90" i="3"/>
  <c r="E31" i="1"/>
  <c r="E32" i="1"/>
  <c r="G32" i="1"/>
  <c r="I32" i="1" s="1"/>
  <c r="C92" i="3" s="1"/>
  <c r="E33" i="1"/>
  <c r="E34" i="1"/>
  <c r="G34" i="1" s="1"/>
  <c r="H34" i="1" s="1"/>
  <c r="B94" i="3" s="1"/>
  <c r="E8" i="1"/>
  <c r="F37" i="9"/>
  <c r="I37" i="9"/>
  <c r="J37" i="9" s="1"/>
  <c r="F37" i="10"/>
  <c r="I37" i="10"/>
  <c r="J37" i="10" s="1"/>
  <c r="F33" i="6"/>
  <c r="I33" i="6"/>
  <c r="J33" i="6" s="1"/>
  <c r="F33" i="9"/>
  <c r="I33" i="9"/>
  <c r="J33" i="9"/>
  <c r="F33" i="10"/>
  <c r="I33" i="10"/>
  <c r="J33" i="10" s="1"/>
  <c r="F32" i="6"/>
  <c r="I32" i="6" s="1"/>
  <c r="J32" i="6" s="1"/>
  <c r="F32" i="9"/>
  <c r="F32" i="10"/>
  <c r="I32" i="10"/>
  <c r="J32" i="10" s="1"/>
  <c r="J92" i="3" s="1"/>
  <c r="F31" i="6"/>
  <c r="I31" i="6"/>
  <c r="F31" i="9"/>
  <c r="I31" i="9"/>
  <c r="J31" i="9" s="1"/>
  <c r="K31" i="9" s="1"/>
  <c r="K31" i="11" s="1"/>
  <c r="F31" i="10"/>
  <c r="F31" i="11" s="1"/>
  <c r="I31" i="10"/>
  <c r="F30" i="6"/>
  <c r="F30" i="9"/>
  <c r="I30" i="9" s="1"/>
  <c r="J30" i="9" s="1"/>
  <c r="F30" i="10"/>
  <c r="I30" i="10"/>
  <c r="J30" i="10" s="1"/>
  <c r="J90" i="3" s="1"/>
  <c r="F34" i="6"/>
  <c r="I34" i="6"/>
  <c r="F29" i="6"/>
  <c r="F28" i="6"/>
  <c r="I28" i="6" s="1"/>
  <c r="J28" i="6" s="1"/>
  <c r="F27" i="6"/>
  <c r="I27" i="6" s="1"/>
  <c r="F26" i="6"/>
  <c r="I26" i="6" s="1"/>
  <c r="J26" i="6" s="1"/>
  <c r="F25" i="6"/>
  <c r="I25" i="6"/>
  <c r="J25" i="6"/>
  <c r="K25" i="6"/>
  <c r="G85" i="3"/>
  <c r="F24" i="6"/>
  <c r="F23" i="6"/>
  <c r="I23" i="6" s="1"/>
  <c r="F22" i="6"/>
  <c r="I22" i="6"/>
  <c r="J22" i="6" s="1"/>
  <c r="F21" i="6"/>
  <c r="I21" i="6" s="1"/>
  <c r="J21" i="6" s="1"/>
  <c r="F81" i="3" s="1"/>
  <c r="L81" i="3" s="1"/>
  <c r="F20" i="6"/>
  <c r="I20" i="6"/>
  <c r="F19" i="6"/>
  <c r="I19" i="6"/>
  <c r="J19" i="6" s="1"/>
  <c r="F18" i="6"/>
  <c r="F18" i="11" s="1"/>
  <c r="F17" i="6"/>
  <c r="I17" i="6"/>
  <c r="F16" i="6"/>
  <c r="I16" i="6" s="1"/>
  <c r="J16" i="6" s="1"/>
  <c r="F15" i="6"/>
  <c r="I15" i="6" s="1"/>
  <c r="J15" i="6" s="1"/>
  <c r="F14" i="6"/>
  <c r="I14" i="6" s="1"/>
  <c r="J14" i="6" s="1"/>
  <c r="K14" i="6" s="1"/>
  <c r="G74" i="3" s="1"/>
  <c r="M74" i="3" s="1"/>
  <c r="F13" i="6"/>
  <c r="I13" i="6"/>
  <c r="F12" i="6"/>
  <c r="I12" i="6"/>
  <c r="F11" i="6"/>
  <c r="I11" i="6" s="1"/>
  <c r="J11" i="6" s="1"/>
  <c r="F10" i="6"/>
  <c r="I10" i="6" s="1"/>
  <c r="J10" i="6" s="1"/>
  <c r="F9" i="6"/>
  <c r="I9" i="6"/>
  <c r="J9" i="6" s="1"/>
  <c r="F69" i="3" s="1"/>
  <c r="F8" i="6"/>
  <c r="F28" i="9"/>
  <c r="I28" i="9"/>
  <c r="J28" i="9"/>
  <c r="F29" i="9"/>
  <c r="I29" i="9"/>
  <c r="J29" i="9" s="1"/>
  <c r="F34" i="9"/>
  <c r="I34" i="9" s="1"/>
  <c r="J34" i="9" s="1"/>
  <c r="F35" i="9"/>
  <c r="I35" i="9" s="1"/>
  <c r="J35" i="9" s="1"/>
  <c r="F35" i="11"/>
  <c r="F36" i="9"/>
  <c r="I36" i="9"/>
  <c r="F28" i="10"/>
  <c r="I28" i="10"/>
  <c r="J28" i="10" s="1"/>
  <c r="K28" i="10" s="1"/>
  <c r="K88" i="3" s="1"/>
  <c r="F29" i="10"/>
  <c r="I29" i="10"/>
  <c r="J29" i="10" s="1"/>
  <c r="K29" i="10" s="1"/>
  <c r="K89" i="3" s="1"/>
  <c r="F34" i="10"/>
  <c r="I34" i="10"/>
  <c r="J34" i="10" s="1"/>
  <c r="F35" i="10"/>
  <c r="I35" i="10"/>
  <c r="F36" i="10"/>
  <c r="F18" i="9"/>
  <c r="I18" i="9"/>
  <c r="J18" i="9" s="1"/>
  <c r="F19" i="9"/>
  <c r="I19" i="9" s="1"/>
  <c r="J19" i="9" s="1"/>
  <c r="F20" i="9"/>
  <c r="I20" i="9"/>
  <c r="F21" i="9"/>
  <c r="I21" i="9" s="1"/>
  <c r="J21" i="9" s="1"/>
  <c r="F22" i="9"/>
  <c r="I22" i="9"/>
  <c r="J22" i="9"/>
  <c r="K22" i="9"/>
  <c r="I82" i="3"/>
  <c r="F23" i="9"/>
  <c r="I23" i="9"/>
  <c r="J23" i="9" s="1"/>
  <c r="F24" i="9"/>
  <c r="I24" i="9" s="1"/>
  <c r="F25" i="9"/>
  <c r="I25" i="9"/>
  <c r="F26" i="9"/>
  <c r="I26" i="9"/>
  <c r="F27" i="9"/>
  <c r="I27" i="9"/>
  <c r="J27" i="9" s="1"/>
  <c r="F18" i="10"/>
  <c r="I18" i="10" s="1"/>
  <c r="J18" i="10" s="1"/>
  <c r="F19" i="10"/>
  <c r="I19" i="10"/>
  <c r="J19" i="10" s="1"/>
  <c r="J79" i="3" s="1"/>
  <c r="F20" i="10"/>
  <c r="I20" i="10"/>
  <c r="J20" i="10" s="1"/>
  <c r="F21" i="10"/>
  <c r="I21" i="10" s="1"/>
  <c r="J21" i="10" s="1"/>
  <c r="F22" i="10"/>
  <c r="I22" i="10"/>
  <c r="J22" i="10" s="1"/>
  <c r="F23" i="10"/>
  <c r="I23" i="10"/>
  <c r="F24" i="10"/>
  <c r="I24" i="10" s="1"/>
  <c r="J24" i="10" s="1"/>
  <c r="F25" i="10"/>
  <c r="I25" i="10" s="1"/>
  <c r="F26" i="10"/>
  <c r="I26" i="10" s="1"/>
  <c r="F27" i="10"/>
  <c r="I27" i="10"/>
  <c r="F8" i="9"/>
  <c r="I8" i="9"/>
  <c r="F9" i="9"/>
  <c r="I9" i="9" s="1"/>
  <c r="J9" i="9" s="1"/>
  <c r="F10" i="9"/>
  <c r="I10" i="9"/>
  <c r="J10" i="9" s="1"/>
  <c r="F11" i="9"/>
  <c r="I11" i="9" s="1"/>
  <c r="J11" i="9" s="1"/>
  <c r="F12" i="9"/>
  <c r="I12" i="9" s="1"/>
  <c r="J12" i="9" s="1"/>
  <c r="K12" i="9" s="1"/>
  <c r="I72" i="3" s="1"/>
  <c r="F13" i="9"/>
  <c r="F13" i="11" s="1"/>
  <c r="I13" i="9"/>
  <c r="F14" i="9"/>
  <c r="I14" i="9"/>
  <c r="J14" i="9" s="1"/>
  <c r="H74" i="3" s="1"/>
  <c r="F15" i="9"/>
  <c r="I15" i="9" s="1"/>
  <c r="J15" i="9" s="1"/>
  <c r="F16" i="9"/>
  <c r="I16" i="9" s="1"/>
  <c r="J16" i="9" s="1"/>
  <c r="H76" i="3" s="1"/>
  <c r="F17" i="9"/>
  <c r="F8" i="10"/>
  <c r="I8" i="10"/>
  <c r="F9" i="10"/>
  <c r="I9" i="10"/>
  <c r="J9" i="10" s="1"/>
  <c r="F10" i="10"/>
  <c r="I10" i="10" s="1"/>
  <c r="J10" i="10" s="1"/>
  <c r="F11" i="10"/>
  <c r="F12" i="10"/>
  <c r="I12" i="10" s="1"/>
  <c r="J12" i="10" s="1"/>
  <c r="F13" i="10"/>
  <c r="I13" i="10"/>
  <c r="J13" i="10" s="1"/>
  <c r="F14" i="10"/>
  <c r="I14" i="10"/>
  <c r="J14" i="10" s="1"/>
  <c r="F15" i="10"/>
  <c r="I15" i="10" s="1"/>
  <c r="J15" i="10" s="1"/>
  <c r="F16" i="10"/>
  <c r="I16" i="10" s="1"/>
  <c r="F17" i="10"/>
  <c r="I17" i="10"/>
  <c r="J17" i="10" s="1"/>
  <c r="H41" i="11"/>
  <c r="G41" i="11"/>
  <c r="E41" i="11"/>
  <c r="D41" i="11"/>
  <c r="C41" i="11"/>
  <c r="H40" i="11"/>
  <c r="G40" i="11"/>
  <c r="E40" i="11"/>
  <c r="D40" i="11"/>
  <c r="C40" i="11"/>
  <c r="L67" i="3"/>
  <c r="N67" i="3"/>
  <c r="L66" i="3"/>
  <c r="N66" i="3" s="1"/>
  <c r="L65" i="3"/>
  <c r="N65" i="3"/>
  <c r="L64" i="3"/>
  <c r="N64" i="3"/>
  <c r="L63" i="3"/>
  <c r="N63" i="3" s="1"/>
  <c r="L62" i="3"/>
  <c r="N62" i="3" s="1"/>
  <c r="L61" i="3"/>
  <c r="N61" i="3" s="1"/>
  <c r="L60" i="3"/>
  <c r="N60" i="3" s="1"/>
  <c r="L59" i="3"/>
  <c r="N59" i="3"/>
  <c r="L58" i="3"/>
  <c r="N58" i="3"/>
  <c r="H39" i="11"/>
  <c r="G39" i="11"/>
  <c r="E39" i="11"/>
  <c r="D39" i="11"/>
  <c r="C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I36" i="10"/>
  <c r="J36" i="10" s="1"/>
  <c r="K36" i="10" s="1"/>
  <c r="K96" i="3" s="1"/>
  <c r="I15" i="8"/>
  <c r="J15" i="8" s="1"/>
  <c r="I34" i="1"/>
  <c r="C94" i="3" s="1"/>
  <c r="F14" i="11"/>
  <c r="G31" i="1"/>
  <c r="H31" i="1" s="1"/>
  <c r="I32" i="9"/>
  <c r="J32" i="9" s="1"/>
  <c r="K32" i="9" s="1"/>
  <c r="I92" i="3" s="1"/>
  <c r="I36" i="8"/>
  <c r="J36" i="8" s="1"/>
  <c r="K36" i="8" s="1"/>
  <c r="E96" i="3" s="1"/>
  <c r="H28" i="1"/>
  <c r="B88" i="3" s="1"/>
  <c r="I8" i="6"/>
  <c r="J8" i="6" s="1"/>
  <c r="F68" i="3" s="1"/>
  <c r="I18" i="6"/>
  <c r="J18" i="6" s="1"/>
  <c r="I11" i="1"/>
  <c r="C71" i="3" s="1"/>
  <c r="I30" i="1"/>
  <c r="C90" i="3" s="1"/>
  <c r="H20" i="1"/>
  <c r="B80" i="3"/>
  <c r="G35" i="1"/>
  <c r="H12" i="1"/>
  <c r="B72" i="3"/>
  <c r="J17" i="6"/>
  <c r="K17" i="6" s="1"/>
  <c r="G77" i="3" s="1"/>
  <c r="J36" i="6"/>
  <c r="I42" i="6"/>
  <c r="J42" i="6" s="1"/>
  <c r="F40" i="11"/>
  <c r="H44" i="1"/>
  <c r="I13" i="1"/>
  <c r="C73" i="3" s="1"/>
  <c r="I51" i="9"/>
  <c r="J51" i="9" s="1"/>
  <c r="B87" i="3"/>
  <c r="G36" i="1"/>
  <c r="H36" i="1" s="1"/>
  <c r="B96" i="3" s="1"/>
  <c r="F36" i="11"/>
  <c r="F32" i="11"/>
  <c r="I45" i="1"/>
  <c r="C105" i="3" s="1"/>
  <c r="I37" i="8"/>
  <c r="J37" i="8" s="1"/>
  <c r="K37" i="8" s="1"/>
  <c r="E97" i="3" s="1"/>
  <c r="I30" i="6"/>
  <c r="F30" i="11"/>
  <c r="D86" i="3"/>
  <c r="G18" i="1"/>
  <c r="H18" i="1" s="1"/>
  <c r="F45" i="11"/>
  <c r="I45" i="6"/>
  <c r="J45" i="6" s="1"/>
  <c r="I53" i="10"/>
  <c r="J53" i="10"/>
  <c r="J113" i="3" s="1"/>
  <c r="G15" i="1"/>
  <c r="G56" i="1"/>
  <c r="H56" i="1" s="1"/>
  <c r="I36" i="1"/>
  <c r="C96" i="3" s="1"/>
  <c r="J26" i="10"/>
  <c r="J86" i="3" s="1"/>
  <c r="L86" i="3" s="1"/>
  <c r="N86" i="3" s="1"/>
  <c r="F46" i="11"/>
  <c r="J8" i="10"/>
  <c r="K8" i="10" s="1"/>
  <c r="K68" i="3" s="1"/>
  <c r="K42" i="10"/>
  <c r="K102" i="3"/>
  <c r="I36" i="11"/>
  <c r="F34" i="11"/>
  <c r="J45" i="9"/>
  <c r="H105" i="3"/>
  <c r="I45" i="11"/>
  <c r="I17" i="9"/>
  <c r="F44" i="11"/>
  <c r="F22" i="11"/>
  <c r="J20" i="9"/>
  <c r="H80" i="3" s="1"/>
  <c r="I35" i="11"/>
  <c r="F41" i="11"/>
  <c r="F28" i="11"/>
  <c r="F19" i="11"/>
  <c r="J31" i="6"/>
  <c r="K31" i="6"/>
  <c r="G91" i="3" s="1"/>
  <c r="I20" i="11"/>
  <c r="F20" i="11"/>
  <c r="F25" i="11"/>
  <c r="D94" i="3"/>
  <c r="F9" i="11"/>
  <c r="I29" i="8"/>
  <c r="J29" i="8" s="1"/>
  <c r="K29" i="8" s="1"/>
  <c r="I24" i="6"/>
  <c r="F24" i="11"/>
  <c r="F11" i="11"/>
  <c r="I11" i="10"/>
  <c r="G37" i="1"/>
  <c r="I37" i="1" s="1"/>
  <c r="F37" i="11"/>
  <c r="I38" i="9"/>
  <c r="J38" i="9" s="1"/>
  <c r="G39" i="1"/>
  <c r="G54" i="1"/>
  <c r="I54" i="1"/>
  <c r="C114" i="3"/>
  <c r="F47" i="11"/>
  <c r="I9" i="11"/>
  <c r="F8" i="11"/>
  <c r="G8" i="1"/>
  <c r="I8" i="11" s="1"/>
  <c r="H23" i="1"/>
  <c r="F23" i="11"/>
  <c r="F42" i="11"/>
  <c r="G42" i="1"/>
  <c r="I56" i="8"/>
  <c r="J56" i="8" s="1"/>
  <c r="G48" i="1"/>
  <c r="I48" i="1" s="1"/>
  <c r="C108" i="3" s="1"/>
  <c r="J24" i="9"/>
  <c r="J28" i="8"/>
  <c r="K28" i="8" s="1"/>
  <c r="E88" i="3" s="1"/>
  <c r="H32" i="1"/>
  <c r="B92" i="3"/>
  <c r="I34" i="11"/>
  <c r="F26" i="11"/>
  <c r="K39" i="9"/>
  <c r="I99" i="3"/>
  <c r="J17" i="9"/>
  <c r="K17" i="9" s="1"/>
  <c r="I77" i="3" s="1"/>
  <c r="F91" i="3"/>
  <c r="J24" i="6"/>
  <c r="K24" i="6" s="1"/>
  <c r="H42" i="1"/>
  <c r="B102" i="3" s="1"/>
  <c r="H48" i="1"/>
  <c r="B108" i="3" s="1"/>
  <c r="K22" i="8"/>
  <c r="E82" i="3" s="1"/>
  <c r="K35" i="10"/>
  <c r="K95" i="3" s="1"/>
  <c r="I29" i="1"/>
  <c r="C89" i="3"/>
  <c r="H72" i="3"/>
  <c r="H68" i="3"/>
  <c r="K8" i="9"/>
  <c r="I68" i="3" s="1"/>
  <c r="K40" i="6"/>
  <c r="G100" i="3" s="1"/>
  <c r="F85" i="3"/>
  <c r="K46" i="6"/>
  <c r="G106" i="3" s="1"/>
  <c r="L60" i="12"/>
  <c r="M60" i="12" s="1"/>
  <c r="L54" i="12"/>
  <c r="M54" i="12"/>
  <c r="L57" i="12"/>
  <c r="M57" i="12" s="1"/>
  <c r="L62" i="12"/>
  <c r="M62" i="12" s="1"/>
  <c r="L61" i="12"/>
  <c r="M61" i="12" s="1"/>
  <c r="F49" i="11"/>
  <c r="F55" i="11"/>
  <c r="J49" i="10"/>
  <c r="J109" i="3" s="1"/>
  <c r="J48" i="10"/>
  <c r="K48" i="10" s="1"/>
  <c r="K108" i="3" s="1"/>
  <c r="J50" i="10"/>
  <c r="J110" i="3"/>
  <c r="J114" i="3"/>
  <c r="K32" i="10"/>
  <c r="K92" i="3" s="1"/>
  <c r="K87" i="3"/>
  <c r="K30" i="10"/>
  <c r="K90" i="3" s="1"/>
  <c r="H117" i="3"/>
  <c r="I117" i="3"/>
  <c r="J56" i="9"/>
  <c r="H116" i="3"/>
  <c r="J48" i="9"/>
  <c r="K48" i="9" s="1"/>
  <c r="I108" i="3" s="1"/>
  <c r="H107" i="3"/>
  <c r="H103" i="3"/>
  <c r="K43" i="9"/>
  <c r="I103" i="3" s="1"/>
  <c r="H92" i="3"/>
  <c r="K53" i="9"/>
  <c r="I113" i="3" s="1"/>
  <c r="F56" i="11"/>
  <c r="F53" i="11"/>
  <c r="K54" i="8"/>
  <c r="E114" i="3" s="1"/>
  <c r="D114" i="3"/>
  <c r="J53" i="8"/>
  <c r="K53" i="8" s="1"/>
  <c r="E113" i="3" s="1"/>
  <c r="F54" i="11"/>
  <c r="J50" i="8"/>
  <c r="D110" i="3" s="1"/>
  <c r="L110" i="3" s="1"/>
  <c r="J51" i="8"/>
  <c r="D111" i="3" s="1"/>
  <c r="L111" i="3" s="1"/>
  <c r="D74" i="3"/>
  <c r="E89" i="3"/>
  <c r="D80" i="3"/>
  <c r="D89" i="3"/>
  <c r="D115" i="3"/>
  <c r="F51" i="11"/>
  <c r="I53" i="6"/>
  <c r="J53" i="6" s="1"/>
  <c r="G109" i="3"/>
  <c r="F109" i="3"/>
  <c r="F111" i="3"/>
  <c r="K51" i="6"/>
  <c r="G111" i="3" s="1"/>
  <c r="F48" i="11"/>
  <c r="I56" i="6"/>
  <c r="J56" i="6" s="1"/>
  <c r="F116" i="3" s="1"/>
  <c r="J50" i="6"/>
  <c r="F110" i="3" s="1"/>
  <c r="K50" i="6"/>
  <c r="G110" i="3" s="1"/>
  <c r="F72" i="3"/>
  <c r="K11" i="6"/>
  <c r="F71" i="3"/>
  <c r="I49" i="1"/>
  <c r="C109" i="3" s="1"/>
  <c r="H49" i="1"/>
  <c r="B109" i="3"/>
  <c r="I56" i="1"/>
  <c r="C116" i="3"/>
  <c r="I56" i="11"/>
  <c r="F52" i="11"/>
  <c r="I55" i="11"/>
  <c r="H55" i="1"/>
  <c r="B115" i="3" s="1"/>
  <c r="I55" i="1"/>
  <c r="C115" i="3"/>
  <c r="I57" i="1"/>
  <c r="C117" i="3"/>
  <c r="H57" i="1"/>
  <c r="B117" i="3" s="1"/>
  <c r="G51" i="1"/>
  <c r="H51" i="1" s="1"/>
  <c r="H54" i="1"/>
  <c r="J54" i="11" s="1"/>
  <c r="B105" i="3"/>
  <c r="C97" i="3"/>
  <c r="C69" i="3"/>
  <c r="H9" i="1"/>
  <c r="B69" i="3"/>
  <c r="H8" i="1"/>
  <c r="H37" i="1"/>
  <c r="K54" i="10"/>
  <c r="K114" i="3" s="1"/>
  <c r="K50" i="10"/>
  <c r="K110" i="3"/>
  <c r="G71" i="3"/>
  <c r="B68" i="3"/>
  <c r="B97" i="3"/>
  <c r="K56" i="10"/>
  <c r="K116" i="3" s="1"/>
  <c r="J116" i="3"/>
  <c r="J107" i="3"/>
  <c r="K47" i="10"/>
  <c r="K107" i="3" s="1"/>
  <c r="J108" i="3"/>
  <c r="K40" i="10"/>
  <c r="K100" i="3"/>
  <c r="J83" i="3"/>
  <c r="J87" i="3"/>
  <c r="H81" i="3"/>
  <c r="K21" i="9"/>
  <c r="I81" i="3" s="1"/>
  <c r="H110" i="3"/>
  <c r="K50" i="9"/>
  <c r="J105" i="3"/>
  <c r="K45" i="10"/>
  <c r="K105" i="3" s="1"/>
  <c r="K33" i="10"/>
  <c r="K93" i="3"/>
  <c r="J93" i="3"/>
  <c r="F73" i="3"/>
  <c r="K13" i="6"/>
  <c r="G73" i="3"/>
  <c r="K48" i="8"/>
  <c r="E108" i="3" s="1"/>
  <c r="D108" i="3"/>
  <c r="H111" i="3"/>
  <c r="K51" i="9"/>
  <c r="I111" i="3"/>
  <c r="K15" i="10"/>
  <c r="K75" i="3" s="1"/>
  <c r="J75" i="3"/>
  <c r="K18" i="8"/>
  <c r="E78" i="3"/>
  <c r="D78" i="3"/>
  <c r="D105" i="3"/>
  <c r="K45" i="8"/>
  <c r="E105" i="3" s="1"/>
  <c r="J111" i="3"/>
  <c r="K51" i="10"/>
  <c r="K111" i="3"/>
  <c r="K37" i="9"/>
  <c r="I97" i="3" s="1"/>
  <c r="H97" i="3"/>
  <c r="K26" i="9"/>
  <c r="I86" i="3" s="1"/>
  <c r="H86" i="3"/>
  <c r="K43" i="6"/>
  <c r="G103" i="3" s="1"/>
  <c r="M103" i="3" s="1"/>
  <c r="O103" i="3" s="1"/>
  <c r="F103" i="3"/>
  <c r="B89" i="3"/>
  <c r="F105" i="3"/>
  <c r="K45" i="6"/>
  <c r="G105" i="3" s="1"/>
  <c r="D76" i="3"/>
  <c r="K16" i="8"/>
  <c r="E76" i="3"/>
  <c r="H89" i="3"/>
  <c r="K29" i="9"/>
  <c r="I89" i="3" s="1"/>
  <c r="K47" i="8"/>
  <c r="E107" i="3"/>
  <c r="D107" i="3"/>
  <c r="F76" i="3"/>
  <c r="K16" i="6"/>
  <c r="G76" i="3"/>
  <c r="K13" i="10"/>
  <c r="K73" i="3" s="1"/>
  <c r="J73" i="3"/>
  <c r="K30" i="9"/>
  <c r="I90" i="3" s="1"/>
  <c r="H90" i="3"/>
  <c r="J115" i="3"/>
  <c r="K55" i="10"/>
  <c r="K115" i="3"/>
  <c r="F86" i="3"/>
  <c r="K26" i="6"/>
  <c r="G86" i="3"/>
  <c r="K36" i="9"/>
  <c r="I96" i="3"/>
  <c r="H96" i="3"/>
  <c r="K52" i="9"/>
  <c r="I112" i="3"/>
  <c r="H112" i="3"/>
  <c r="K23" i="8"/>
  <c r="E83" i="3"/>
  <c r="D83" i="3"/>
  <c r="D116" i="3"/>
  <c r="K56" i="8"/>
  <c r="E116" i="3" s="1"/>
  <c r="K37" i="10"/>
  <c r="K97" i="3" s="1"/>
  <c r="J97" i="3"/>
  <c r="K20" i="6"/>
  <c r="G80" i="3"/>
  <c r="I41" i="1"/>
  <c r="C101" i="3"/>
  <c r="H24" i="1"/>
  <c r="B84" i="3"/>
  <c r="F115" i="3"/>
  <c r="D99" i="3"/>
  <c r="H26" i="1"/>
  <c r="J26" i="11"/>
  <c r="D91" i="3"/>
  <c r="K41" i="10"/>
  <c r="K101" i="3"/>
  <c r="D79" i="3"/>
  <c r="J89" i="3"/>
  <c r="K35" i="6"/>
  <c r="G95" i="3"/>
  <c r="K46" i="10"/>
  <c r="K106" i="3" s="1"/>
  <c r="F77" i="3"/>
  <c r="K11" i="8"/>
  <c r="E71" i="3"/>
  <c r="H82" i="3"/>
  <c r="I18" i="1"/>
  <c r="C78" i="3" s="1"/>
  <c r="I14" i="1"/>
  <c r="C74" i="3"/>
  <c r="O74" i="3" s="1"/>
  <c r="K49" i="10"/>
  <c r="K109" i="3" s="1"/>
  <c r="K26" i="10"/>
  <c r="K86" i="3" s="1"/>
  <c r="D103" i="3"/>
  <c r="L116" i="3"/>
  <c r="H109" i="3"/>
  <c r="K56" i="6"/>
  <c r="G116" i="3" s="1"/>
  <c r="K38" i="9"/>
  <c r="H98" i="3"/>
  <c r="K16" i="9"/>
  <c r="J94" i="3"/>
  <c r="K34" i="10"/>
  <c r="K94" i="3" s="1"/>
  <c r="K21" i="6"/>
  <c r="G81" i="3"/>
  <c r="H35" i="1"/>
  <c r="I35" i="1"/>
  <c r="K58" i="8"/>
  <c r="E118" i="3" s="1"/>
  <c r="M118" i="3" s="1"/>
  <c r="D118" i="3"/>
  <c r="H102" i="3"/>
  <c r="K42" i="9"/>
  <c r="I102" i="3" s="1"/>
  <c r="K20" i="8"/>
  <c r="B104" i="3"/>
  <c r="H93" i="3"/>
  <c r="K33" i="9"/>
  <c r="I93" i="3" s="1"/>
  <c r="D97" i="3"/>
  <c r="F106" i="3"/>
  <c r="I43" i="1"/>
  <c r="H43" i="1"/>
  <c r="B103" i="3" s="1"/>
  <c r="J82" i="3"/>
  <c r="K22" i="10"/>
  <c r="K82" i="3"/>
  <c r="K52" i="8"/>
  <c r="E112" i="3" s="1"/>
  <c r="D112" i="3"/>
  <c r="K20" i="10"/>
  <c r="K80" i="3" s="1"/>
  <c r="J80" i="3"/>
  <c r="J96" i="3"/>
  <c r="K27" i="9"/>
  <c r="I87" i="3" s="1"/>
  <c r="H87" i="3"/>
  <c r="H118" i="3"/>
  <c r="K58" i="9"/>
  <c r="I118" i="3" s="1"/>
  <c r="B114" i="3"/>
  <c r="J74" i="3"/>
  <c r="K14" i="10"/>
  <c r="K74" i="3"/>
  <c r="K19" i="6"/>
  <c r="G79" i="3" s="1"/>
  <c r="F79" i="3"/>
  <c r="K8" i="6"/>
  <c r="K14" i="9"/>
  <c r="B83" i="3"/>
  <c r="J45" i="11"/>
  <c r="I31" i="1"/>
  <c r="F101" i="3"/>
  <c r="K41" i="6"/>
  <c r="F102" i="3"/>
  <c r="K42" i="6"/>
  <c r="G102" i="3" s="1"/>
  <c r="I15" i="1"/>
  <c r="H15" i="1"/>
  <c r="D100" i="3"/>
  <c r="L100" i="3" s="1"/>
  <c r="K40" i="8"/>
  <c r="K12" i="10"/>
  <c r="K72" i="3"/>
  <c r="J72" i="3"/>
  <c r="J118" i="3"/>
  <c r="K58" i="10"/>
  <c r="K118" i="3" s="1"/>
  <c r="K25" i="9"/>
  <c r="H85" i="3"/>
  <c r="K28" i="9"/>
  <c r="H88" i="3"/>
  <c r="I39" i="1"/>
  <c r="H39" i="1"/>
  <c r="H19" i="1"/>
  <c r="I19" i="1"/>
  <c r="K9" i="6"/>
  <c r="K21" i="8"/>
  <c r="E81" i="3"/>
  <c r="K30" i="8"/>
  <c r="E90" i="3" s="1"/>
  <c r="K21" i="10"/>
  <c r="K81" i="3"/>
  <c r="J81" i="3"/>
  <c r="K46" i="8"/>
  <c r="D106" i="3"/>
  <c r="K56" i="9"/>
  <c r="I116" i="3" s="1"/>
  <c r="F94" i="3"/>
  <c r="K34" i="6"/>
  <c r="K10" i="8"/>
  <c r="E70" i="3"/>
  <c r="D70" i="3"/>
  <c r="K52" i="10"/>
  <c r="K112" i="3" s="1"/>
  <c r="B86" i="3"/>
  <c r="K45" i="9"/>
  <c r="D96" i="3"/>
  <c r="K58" i="6"/>
  <c r="G118" i="3" s="1"/>
  <c r="J102" i="3"/>
  <c r="J36" i="11"/>
  <c r="K40" i="9"/>
  <c r="I100" i="3" s="1"/>
  <c r="H58" i="1"/>
  <c r="B118" i="3" s="1"/>
  <c r="N118" i="3" s="1"/>
  <c r="K44" i="9"/>
  <c r="I104" i="3"/>
  <c r="I110" i="3"/>
  <c r="L105" i="3"/>
  <c r="N105" i="3"/>
  <c r="C79" i="3"/>
  <c r="G101" i="3"/>
  <c r="I76" i="3"/>
  <c r="I105" i="3"/>
  <c r="J58" i="11"/>
  <c r="G84" i="3"/>
  <c r="B79" i="3"/>
  <c r="I85" i="3"/>
  <c r="B99" i="3"/>
  <c r="C91" i="3"/>
  <c r="G69" i="3"/>
  <c r="G68" i="3"/>
  <c r="G94" i="3"/>
  <c r="I88" i="3"/>
  <c r="C75" i="3"/>
  <c r="E106" i="3"/>
  <c r="E100" i="3"/>
  <c r="M100" i="3" s="1"/>
  <c r="I98" i="3"/>
  <c r="E80" i="3"/>
  <c r="C99" i="3"/>
  <c r="C103" i="3"/>
  <c r="K43" i="11"/>
  <c r="C95" i="3"/>
  <c r="B75" i="3"/>
  <c r="I74" i="3"/>
  <c r="B95" i="3"/>
  <c r="H106" i="3" l="1"/>
  <c r="L106" i="3" s="1"/>
  <c r="K46" i="9"/>
  <c r="I106" i="3" s="1"/>
  <c r="I25" i="11"/>
  <c r="J25" i="10"/>
  <c r="J37" i="6"/>
  <c r="I37" i="11"/>
  <c r="I38" i="1"/>
  <c r="H38" i="1"/>
  <c r="I38" i="11"/>
  <c r="J51" i="11"/>
  <c r="B111" i="3"/>
  <c r="N111" i="3" s="1"/>
  <c r="B78" i="3"/>
  <c r="J18" i="11"/>
  <c r="K18" i="6"/>
  <c r="F78" i="3"/>
  <c r="J84" i="3"/>
  <c r="K24" i="10"/>
  <c r="K84" i="3" s="1"/>
  <c r="F75" i="3"/>
  <c r="J15" i="11"/>
  <c r="K15" i="6"/>
  <c r="J23" i="6"/>
  <c r="I23" i="11"/>
  <c r="F107" i="3"/>
  <c r="L107" i="3" s="1"/>
  <c r="K47" i="6"/>
  <c r="G107" i="3" s="1"/>
  <c r="M107" i="3" s="1"/>
  <c r="O107" i="3" s="1"/>
  <c r="F82" i="3"/>
  <c r="L82" i="3" s="1"/>
  <c r="K22" i="6"/>
  <c r="G82" i="3" s="1"/>
  <c r="M82" i="3" s="1"/>
  <c r="M81" i="3"/>
  <c r="M105" i="3"/>
  <c r="K10" i="10"/>
  <c r="K70" i="3" s="1"/>
  <c r="J70" i="3"/>
  <c r="I44" i="11"/>
  <c r="J44" i="6"/>
  <c r="H115" i="3"/>
  <c r="L115" i="3" s="1"/>
  <c r="N115" i="3" s="1"/>
  <c r="K55" i="9"/>
  <c r="J55" i="11"/>
  <c r="J78" i="3"/>
  <c r="K18" i="10"/>
  <c r="K78" i="3" s="1"/>
  <c r="K9" i="10"/>
  <c r="K69" i="3" s="1"/>
  <c r="J69" i="3"/>
  <c r="K11" i="9"/>
  <c r="H71" i="3"/>
  <c r="L71" i="3" s="1"/>
  <c r="K32" i="6"/>
  <c r="F92" i="3"/>
  <c r="I22" i="1"/>
  <c r="H22" i="1"/>
  <c r="I22" i="11"/>
  <c r="B74" i="3"/>
  <c r="J14" i="11"/>
  <c r="D87" i="3"/>
  <c r="K27" i="8"/>
  <c r="E87" i="3" s="1"/>
  <c r="F113" i="3"/>
  <c r="K53" i="6"/>
  <c r="G113" i="3" s="1"/>
  <c r="M113" i="3" s="1"/>
  <c r="J77" i="3"/>
  <c r="K17" i="10"/>
  <c r="K77" i="3" s="1"/>
  <c r="H70" i="3"/>
  <c r="K10" i="9"/>
  <c r="I70" i="3" s="1"/>
  <c r="I41" i="11"/>
  <c r="J41" i="8"/>
  <c r="K54" i="6"/>
  <c r="F114" i="3"/>
  <c r="L114" i="3" s="1"/>
  <c r="N114" i="3" s="1"/>
  <c r="H79" i="3"/>
  <c r="L79" i="3" s="1"/>
  <c r="N79" i="3" s="1"/>
  <c r="J19" i="11"/>
  <c r="K19" i="9"/>
  <c r="I79" i="3" s="1"/>
  <c r="M79" i="3" s="1"/>
  <c r="O79" i="3" s="1"/>
  <c r="D93" i="3"/>
  <c r="L93" i="3" s="1"/>
  <c r="K33" i="8"/>
  <c r="E93" i="3" s="1"/>
  <c r="I40" i="11"/>
  <c r="H40" i="1"/>
  <c r="I40" i="1"/>
  <c r="M116" i="3"/>
  <c r="O116" i="3" s="1"/>
  <c r="O105" i="3"/>
  <c r="J31" i="11"/>
  <c r="B91" i="3"/>
  <c r="I16" i="11"/>
  <c r="J16" i="10"/>
  <c r="K9" i="9"/>
  <c r="I69" i="3" s="1"/>
  <c r="H69" i="3"/>
  <c r="K10" i="6"/>
  <c r="G70" i="3" s="1"/>
  <c r="F70" i="3"/>
  <c r="I32" i="11"/>
  <c r="J32" i="8"/>
  <c r="L80" i="3"/>
  <c r="N80" i="3" s="1"/>
  <c r="J48" i="6"/>
  <c r="I48" i="11"/>
  <c r="K57" i="8"/>
  <c r="E117" i="3" s="1"/>
  <c r="D117" i="3"/>
  <c r="J56" i="11"/>
  <c r="B116" i="3"/>
  <c r="N116" i="3" s="1"/>
  <c r="H83" i="3"/>
  <c r="K23" i="9"/>
  <c r="I83" i="3" s="1"/>
  <c r="K9" i="8"/>
  <c r="J9" i="11"/>
  <c r="D69" i="3"/>
  <c r="L69" i="3" s="1"/>
  <c r="N69" i="3" s="1"/>
  <c r="K41" i="9"/>
  <c r="I101" i="3" s="1"/>
  <c r="H101" i="3"/>
  <c r="K44" i="8"/>
  <c r="E104" i="3" s="1"/>
  <c r="D104" i="3"/>
  <c r="J35" i="11"/>
  <c r="K35" i="8"/>
  <c r="D95" i="3"/>
  <c r="L95" i="3" s="1"/>
  <c r="N95" i="3" s="1"/>
  <c r="M106" i="3"/>
  <c r="M112" i="3"/>
  <c r="M86" i="3"/>
  <c r="K35" i="9"/>
  <c r="I95" i="3" s="1"/>
  <c r="H95" i="3"/>
  <c r="D68" i="3"/>
  <c r="J8" i="11"/>
  <c r="K8" i="8"/>
  <c r="E68" i="3" s="1"/>
  <c r="M68" i="3" s="1"/>
  <c r="K17" i="8"/>
  <c r="E77" i="3" s="1"/>
  <c r="M77" i="3" s="1"/>
  <c r="D77" i="3"/>
  <c r="K44" i="10"/>
  <c r="K104" i="3" s="1"/>
  <c r="J104" i="3"/>
  <c r="I52" i="11"/>
  <c r="H52" i="1"/>
  <c r="I52" i="1"/>
  <c r="L70" i="3"/>
  <c r="H75" i="3"/>
  <c r="K15" i="9"/>
  <c r="I75" i="3" s="1"/>
  <c r="H94" i="3"/>
  <c r="L94" i="3" s="1"/>
  <c r="N94" i="3" s="1"/>
  <c r="J34" i="11"/>
  <c r="K34" i="9"/>
  <c r="J27" i="6"/>
  <c r="I27" i="11"/>
  <c r="K33" i="6"/>
  <c r="G93" i="3" s="1"/>
  <c r="F93" i="3"/>
  <c r="I10" i="11"/>
  <c r="H10" i="1"/>
  <c r="I10" i="1"/>
  <c r="J24" i="8"/>
  <c r="I24" i="11"/>
  <c r="L112" i="3"/>
  <c r="J99" i="3"/>
  <c r="K39" i="10"/>
  <c r="K99" i="3" s="1"/>
  <c r="F88" i="3"/>
  <c r="K28" i="6"/>
  <c r="G88" i="3" s="1"/>
  <c r="M88" i="3" s="1"/>
  <c r="J28" i="11"/>
  <c r="D98" i="3"/>
  <c r="K38" i="8"/>
  <c r="E98" i="3" s="1"/>
  <c r="F98" i="3"/>
  <c r="K38" i="6"/>
  <c r="G98" i="3" s="1"/>
  <c r="H53" i="1"/>
  <c r="I53" i="1"/>
  <c r="I53" i="11"/>
  <c r="K19" i="10"/>
  <c r="K79" i="3" s="1"/>
  <c r="J103" i="3"/>
  <c r="L103" i="3" s="1"/>
  <c r="N103" i="3" s="1"/>
  <c r="J57" i="11"/>
  <c r="I57" i="11"/>
  <c r="K57" i="10"/>
  <c r="K117" i="3" s="1"/>
  <c r="I14" i="11"/>
  <c r="H78" i="3"/>
  <c r="K18" i="9"/>
  <c r="I78" i="3" s="1"/>
  <c r="H11" i="1"/>
  <c r="I11" i="11"/>
  <c r="J42" i="8"/>
  <c r="I91" i="3"/>
  <c r="M91" i="3" s="1"/>
  <c r="O91" i="3" s="1"/>
  <c r="I46" i="11"/>
  <c r="J88" i="3"/>
  <c r="K47" i="11"/>
  <c r="K50" i="8"/>
  <c r="E110" i="3" s="1"/>
  <c r="M110" i="3" s="1"/>
  <c r="H108" i="3"/>
  <c r="F27" i="11"/>
  <c r="I19" i="11"/>
  <c r="F38" i="11"/>
  <c r="I47" i="11"/>
  <c r="K36" i="6"/>
  <c r="F96" i="3"/>
  <c r="L96" i="3" s="1"/>
  <c r="N96" i="3" s="1"/>
  <c r="I12" i="8"/>
  <c r="K45" i="11"/>
  <c r="J20" i="11"/>
  <c r="K52" i="6"/>
  <c r="G112" i="3" s="1"/>
  <c r="K13" i="8"/>
  <c r="K15" i="8"/>
  <c r="E75" i="3" s="1"/>
  <c r="D75" i="3"/>
  <c r="L75" i="3" s="1"/>
  <c r="N75" i="3" s="1"/>
  <c r="F29" i="11"/>
  <c r="I29" i="6"/>
  <c r="F10" i="11"/>
  <c r="H46" i="1"/>
  <c r="G50" i="1"/>
  <c r="F117" i="3"/>
  <c r="K57" i="6"/>
  <c r="H77" i="3"/>
  <c r="I18" i="11"/>
  <c r="G17" i="1"/>
  <c r="F17" i="11"/>
  <c r="F57" i="11"/>
  <c r="K14" i="11"/>
  <c r="H91" i="3"/>
  <c r="K51" i="8"/>
  <c r="E111" i="3" s="1"/>
  <c r="M111" i="3" s="1"/>
  <c r="D109" i="3"/>
  <c r="L109" i="3" s="1"/>
  <c r="N109" i="3" s="1"/>
  <c r="K11" i="10"/>
  <c r="K71" i="3" s="1"/>
  <c r="I49" i="11"/>
  <c r="D113" i="3"/>
  <c r="L113" i="3" s="1"/>
  <c r="D88" i="3"/>
  <c r="L88" i="3" s="1"/>
  <c r="N88" i="3" s="1"/>
  <c r="H16" i="1"/>
  <c r="I16" i="1"/>
  <c r="K25" i="8"/>
  <c r="D85" i="3"/>
  <c r="J24" i="11"/>
  <c r="H47" i="1"/>
  <c r="K49" i="8"/>
  <c r="F43" i="11"/>
  <c r="F16" i="11"/>
  <c r="I27" i="1"/>
  <c r="K56" i="11"/>
  <c r="K20" i="9"/>
  <c r="K24" i="9"/>
  <c r="I84" i="3" s="1"/>
  <c r="H84" i="3"/>
  <c r="I30" i="11"/>
  <c r="J30" i="6"/>
  <c r="I28" i="1"/>
  <c r="I28" i="11"/>
  <c r="F15" i="11"/>
  <c r="I51" i="1"/>
  <c r="K53" i="10"/>
  <c r="K113" i="3" s="1"/>
  <c r="H114" i="3"/>
  <c r="J68" i="3"/>
  <c r="I8" i="1"/>
  <c r="I43" i="11"/>
  <c r="I46" i="1"/>
  <c r="G33" i="1"/>
  <c r="F33" i="11"/>
  <c r="G21" i="1"/>
  <c r="F21" i="11"/>
  <c r="I58" i="1"/>
  <c r="I58" i="11"/>
  <c r="J43" i="11"/>
  <c r="F84" i="3"/>
  <c r="J91" i="3"/>
  <c r="I54" i="11"/>
  <c r="F74" i="3"/>
  <c r="L74" i="3" s="1"/>
  <c r="I15" i="11"/>
  <c r="I26" i="11"/>
  <c r="I26" i="1"/>
  <c r="K38" i="10"/>
  <c r="K98" i="3" s="1"/>
  <c r="J98" i="3"/>
  <c r="K19" i="11"/>
  <c r="I51" i="11"/>
  <c r="I31" i="11"/>
  <c r="I13" i="11"/>
  <c r="J13" i="9"/>
  <c r="I39" i="6"/>
  <c r="F39" i="11"/>
  <c r="C68" i="3" l="1"/>
  <c r="O68" i="3" s="1"/>
  <c r="K8" i="11"/>
  <c r="G117" i="3"/>
  <c r="K57" i="11"/>
  <c r="G114" i="3"/>
  <c r="M114" i="3" s="1"/>
  <c r="O114" i="3" s="1"/>
  <c r="K54" i="11"/>
  <c r="N74" i="3"/>
  <c r="C87" i="3"/>
  <c r="K27" i="11"/>
  <c r="J12" i="8"/>
  <c r="I12" i="11"/>
  <c r="J27" i="11"/>
  <c r="F87" i="3"/>
  <c r="K27" i="6"/>
  <c r="G87" i="3" s="1"/>
  <c r="E69" i="3"/>
  <c r="M69" i="3" s="1"/>
  <c r="O69" i="3" s="1"/>
  <c r="K9" i="11"/>
  <c r="F108" i="3"/>
  <c r="L108" i="3" s="1"/>
  <c r="N108" i="3" s="1"/>
  <c r="K48" i="6"/>
  <c r="J48" i="11"/>
  <c r="K41" i="8"/>
  <c r="D101" i="3"/>
  <c r="L101" i="3" s="1"/>
  <c r="N101" i="3" s="1"/>
  <c r="J41" i="11"/>
  <c r="L78" i="3"/>
  <c r="N78" i="3" s="1"/>
  <c r="I80" i="3"/>
  <c r="M80" i="3" s="1"/>
  <c r="O80" i="3" s="1"/>
  <c r="K20" i="11"/>
  <c r="M117" i="3"/>
  <c r="O117" i="3" s="1"/>
  <c r="I50" i="11"/>
  <c r="I50" i="1"/>
  <c r="H50" i="1"/>
  <c r="K34" i="11"/>
  <c r="I94" i="3"/>
  <c r="M94" i="3" s="1"/>
  <c r="O94" i="3" s="1"/>
  <c r="B82" i="3"/>
  <c r="N82" i="3" s="1"/>
  <c r="J22" i="11"/>
  <c r="K55" i="11"/>
  <c r="I115" i="3"/>
  <c r="M115" i="3" s="1"/>
  <c r="O115" i="3" s="1"/>
  <c r="G78" i="3"/>
  <c r="M78" i="3" s="1"/>
  <c r="O78" i="3" s="1"/>
  <c r="K18" i="11"/>
  <c r="F97" i="3"/>
  <c r="L97" i="3" s="1"/>
  <c r="N97" i="3" s="1"/>
  <c r="J37" i="11"/>
  <c r="K37" i="6"/>
  <c r="B112" i="3"/>
  <c r="N112" i="3" s="1"/>
  <c r="J52" i="11"/>
  <c r="C113" i="3"/>
  <c r="O113" i="3" s="1"/>
  <c r="K53" i="11"/>
  <c r="L77" i="3"/>
  <c r="D92" i="3"/>
  <c r="L92" i="3" s="1"/>
  <c r="N92" i="3" s="1"/>
  <c r="K32" i="8"/>
  <c r="E92" i="3" s="1"/>
  <c r="M92" i="3" s="1"/>
  <c r="O92" i="3" s="1"/>
  <c r="C82" i="3"/>
  <c r="O82" i="3" s="1"/>
  <c r="K22" i="11"/>
  <c r="J25" i="11"/>
  <c r="J85" i="3"/>
  <c r="K25" i="10"/>
  <c r="K85" i="3" s="1"/>
  <c r="C111" i="3"/>
  <c r="O111" i="3" s="1"/>
  <c r="K51" i="11"/>
  <c r="B113" i="3"/>
  <c r="N113" i="3" s="1"/>
  <c r="J53" i="11"/>
  <c r="J32" i="11"/>
  <c r="I21" i="1"/>
  <c r="I21" i="11"/>
  <c r="H21" i="1"/>
  <c r="J47" i="11"/>
  <c r="B107" i="3"/>
  <c r="N107" i="3" s="1"/>
  <c r="L91" i="3"/>
  <c r="N91" i="3" s="1"/>
  <c r="J29" i="6"/>
  <c r="I29" i="11"/>
  <c r="J11" i="11"/>
  <c r="B71" i="3"/>
  <c r="N71" i="3" s="1"/>
  <c r="K35" i="11"/>
  <c r="E95" i="3"/>
  <c r="M95" i="3" s="1"/>
  <c r="O95" i="3" s="1"/>
  <c r="J44" i="11"/>
  <c r="K44" i="6"/>
  <c r="F104" i="3"/>
  <c r="D102" i="3"/>
  <c r="L102" i="3" s="1"/>
  <c r="N102" i="3" s="1"/>
  <c r="K42" i="8"/>
  <c r="J42" i="11"/>
  <c r="C86" i="3"/>
  <c r="O86" i="3" s="1"/>
  <c r="K26" i="11"/>
  <c r="C88" i="3"/>
  <c r="O88" i="3" s="1"/>
  <c r="K28" i="11"/>
  <c r="D84" i="3"/>
  <c r="L84" i="3" s="1"/>
  <c r="N84" i="3" s="1"/>
  <c r="K24" i="8"/>
  <c r="M70" i="3"/>
  <c r="G92" i="3"/>
  <c r="K13" i="9"/>
  <c r="I73" i="3" s="1"/>
  <c r="H73" i="3"/>
  <c r="L73" i="3" s="1"/>
  <c r="N73" i="3" s="1"/>
  <c r="C98" i="3"/>
  <c r="K38" i="11"/>
  <c r="C118" i="3"/>
  <c r="O118" i="3" s="1"/>
  <c r="K58" i="11"/>
  <c r="G96" i="3"/>
  <c r="M96" i="3" s="1"/>
  <c r="O96" i="3" s="1"/>
  <c r="K36" i="11"/>
  <c r="I33" i="11"/>
  <c r="I33" i="1"/>
  <c r="H33" i="1"/>
  <c r="K30" i="6"/>
  <c r="J30" i="11"/>
  <c r="F90" i="3"/>
  <c r="L90" i="3" s="1"/>
  <c r="N90" i="3" s="1"/>
  <c r="L85" i="3"/>
  <c r="N85" i="3" s="1"/>
  <c r="M98" i="3"/>
  <c r="C70" i="3"/>
  <c r="K10" i="11"/>
  <c r="L68" i="3"/>
  <c r="N68" i="3" s="1"/>
  <c r="L104" i="3"/>
  <c r="N104" i="3" s="1"/>
  <c r="C100" i="3"/>
  <c r="O100" i="3" s="1"/>
  <c r="K40" i="11"/>
  <c r="K23" i="6"/>
  <c r="J23" i="11"/>
  <c r="F83" i="3"/>
  <c r="L83" i="3" s="1"/>
  <c r="N83" i="3" s="1"/>
  <c r="C106" i="3"/>
  <c r="O106" i="3" s="1"/>
  <c r="K46" i="11"/>
  <c r="E85" i="3"/>
  <c r="M85" i="3" s="1"/>
  <c r="O85" i="3" s="1"/>
  <c r="K25" i="11"/>
  <c r="M75" i="3"/>
  <c r="O75" i="3" s="1"/>
  <c r="L98" i="3"/>
  <c r="B70" i="3"/>
  <c r="N70" i="3" s="1"/>
  <c r="J10" i="11"/>
  <c r="B100" i="3"/>
  <c r="N100" i="3" s="1"/>
  <c r="J40" i="11"/>
  <c r="I71" i="3"/>
  <c r="M71" i="3" s="1"/>
  <c r="O71" i="3" s="1"/>
  <c r="K11" i="11"/>
  <c r="G75" i="3"/>
  <c r="K15" i="11"/>
  <c r="M93" i="3"/>
  <c r="J46" i="11"/>
  <c r="B106" i="3"/>
  <c r="N106" i="3" s="1"/>
  <c r="C76" i="3"/>
  <c r="O76" i="3" s="1"/>
  <c r="K16" i="11"/>
  <c r="H17" i="1"/>
  <c r="I17" i="1"/>
  <c r="I17" i="11"/>
  <c r="E73" i="3"/>
  <c r="M73" i="3" s="1"/>
  <c r="O73" i="3" s="1"/>
  <c r="K13" i="11"/>
  <c r="J76" i="3"/>
  <c r="L76" i="3" s="1"/>
  <c r="K16" i="10"/>
  <c r="K76" i="3" s="1"/>
  <c r="M76" i="3" s="1"/>
  <c r="M87" i="3"/>
  <c r="E109" i="3"/>
  <c r="M109" i="3" s="1"/>
  <c r="O109" i="3" s="1"/>
  <c r="K49" i="11"/>
  <c r="I39" i="11"/>
  <c r="J39" i="6"/>
  <c r="J13" i="11"/>
  <c r="J16" i="11"/>
  <c r="B76" i="3"/>
  <c r="K52" i="11"/>
  <c r="C112" i="3"/>
  <c r="O112" i="3" s="1"/>
  <c r="L117" i="3"/>
  <c r="N117" i="3" s="1"/>
  <c r="L87" i="3"/>
  <c r="N87" i="3" s="1"/>
  <c r="B98" i="3"/>
  <c r="J38" i="11"/>
  <c r="B77" i="3" l="1"/>
  <c r="N77" i="3" s="1"/>
  <c r="J17" i="11"/>
  <c r="K41" i="11"/>
  <c r="E101" i="3"/>
  <c r="M101" i="3" s="1"/>
  <c r="O101" i="3" s="1"/>
  <c r="O87" i="3"/>
  <c r="E84" i="3"/>
  <c r="M84" i="3" s="1"/>
  <c r="O84" i="3" s="1"/>
  <c r="K24" i="11"/>
  <c r="K48" i="11"/>
  <c r="G108" i="3"/>
  <c r="M108" i="3" s="1"/>
  <c r="O108" i="3" s="1"/>
  <c r="N98" i="3"/>
  <c r="K29" i="6"/>
  <c r="F89" i="3"/>
  <c r="L89" i="3" s="1"/>
  <c r="N89" i="3" s="1"/>
  <c r="J29" i="11"/>
  <c r="J50" i="11"/>
  <c r="B110" i="3"/>
  <c r="N110" i="3" s="1"/>
  <c r="K33" i="11"/>
  <c r="C93" i="3"/>
  <c r="O93" i="3" s="1"/>
  <c r="O98" i="3"/>
  <c r="G97" i="3"/>
  <c r="M97" i="3" s="1"/>
  <c r="O97" i="3" s="1"/>
  <c r="K37" i="11"/>
  <c r="K50" i="11"/>
  <c r="C110" i="3"/>
  <c r="O110" i="3" s="1"/>
  <c r="K39" i="6"/>
  <c r="J39" i="11"/>
  <c r="F99" i="3"/>
  <c r="L99" i="3" s="1"/>
  <c r="N99" i="3" s="1"/>
  <c r="E102" i="3"/>
  <c r="M102" i="3" s="1"/>
  <c r="O102" i="3" s="1"/>
  <c r="K42" i="11"/>
  <c r="C81" i="3"/>
  <c r="O81" i="3" s="1"/>
  <c r="K21" i="11"/>
  <c r="O70" i="3"/>
  <c r="G90" i="3"/>
  <c r="M90" i="3" s="1"/>
  <c r="O90" i="3" s="1"/>
  <c r="K30" i="11"/>
  <c r="K32" i="11"/>
  <c r="B81" i="3"/>
  <c r="N81" i="3" s="1"/>
  <c r="J21" i="11"/>
  <c r="D72" i="3"/>
  <c r="L72" i="3" s="1"/>
  <c r="N72" i="3" s="1"/>
  <c r="K12" i="8"/>
  <c r="J12" i="11"/>
  <c r="N76" i="3"/>
  <c r="K17" i="11"/>
  <c r="C77" i="3"/>
  <c r="O77" i="3" s="1"/>
  <c r="G83" i="3"/>
  <c r="M83" i="3" s="1"/>
  <c r="O83" i="3" s="1"/>
  <c r="K23" i="11"/>
  <c r="B93" i="3"/>
  <c r="N93" i="3" s="1"/>
  <c r="J33" i="11"/>
  <c r="G104" i="3"/>
  <c r="M104" i="3" s="1"/>
  <c r="O104" i="3" s="1"/>
  <c r="K44" i="11"/>
  <c r="G89" i="3" l="1"/>
  <c r="M89" i="3" s="1"/>
  <c r="O89" i="3" s="1"/>
  <c r="K29" i="11"/>
  <c r="K39" i="11"/>
  <c r="G99" i="3"/>
  <c r="M99" i="3" s="1"/>
  <c r="O99" i="3" s="1"/>
  <c r="E72" i="3"/>
  <c r="M72" i="3" s="1"/>
  <c r="O72" i="3" s="1"/>
  <c r="K12" i="11"/>
</calcChain>
</file>

<file path=xl/sharedStrings.xml><?xml version="1.0" encoding="utf-8"?>
<sst xmlns="http://schemas.openxmlformats.org/spreadsheetml/2006/main" count="1425" uniqueCount="89">
  <si>
    <t>Supply</t>
  </si>
  <si>
    <t>Total</t>
  </si>
  <si>
    <t>Farm</t>
  </si>
  <si>
    <t>------- Pounds -------</t>
  </si>
  <si>
    <t>Retail</t>
  </si>
  <si>
    <t>Processing</t>
  </si>
  <si>
    <t>Filename:  POTATOES</t>
  </si>
  <si>
    <t>NA</t>
  </si>
  <si>
    <t>Canned</t>
  </si>
  <si>
    <t>Frozen</t>
  </si>
  <si>
    <t>Dehydrated</t>
  </si>
  <si>
    <t>Total processing</t>
  </si>
  <si>
    <t>Year</t>
  </si>
  <si>
    <t>Beginning stocks</t>
  </si>
  <si>
    <t>Ending stocks</t>
  </si>
  <si>
    <t>Filename:</t>
  </si>
  <si>
    <t>Worksheets:</t>
  </si>
  <si>
    <t>Per capita availability</t>
  </si>
  <si>
    <r>
      <t>Year</t>
    </r>
    <r>
      <rPr>
        <vertAlign val="superscript"/>
        <sz val="8"/>
        <rFont val="Arial"/>
        <family val="2"/>
      </rPr>
      <t>2</t>
    </r>
  </si>
  <si>
    <r>
      <t>U.S. population, July 1</t>
    </r>
    <r>
      <rPr>
        <vertAlign val="superscript"/>
        <sz val="8"/>
        <rFont val="Arial"/>
        <family val="2"/>
      </rPr>
      <t>2</t>
    </r>
  </si>
  <si>
    <r>
      <t>Imports</t>
    </r>
    <r>
      <rPr>
        <vertAlign val="superscript"/>
        <sz val="8"/>
        <rFont val="Arial"/>
        <family val="2"/>
      </rPr>
      <t>5</t>
    </r>
  </si>
  <si>
    <r>
      <t>Total supply</t>
    </r>
    <r>
      <rPr>
        <vertAlign val="superscript"/>
        <sz val="8"/>
        <rFont val="Arial"/>
        <family val="2"/>
      </rPr>
      <t>7</t>
    </r>
  </si>
  <si>
    <r>
      <t>Exports</t>
    </r>
    <r>
      <rPr>
        <vertAlign val="superscript"/>
        <sz val="8"/>
        <rFont val="Arial"/>
        <family val="2"/>
      </rPr>
      <t>8</t>
    </r>
  </si>
  <si>
    <r>
      <t>Seed use</t>
    </r>
    <r>
      <rPr>
        <vertAlign val="superscript"/>
        <sz val="8"/>
        <rFont val="Arial"/>
        <family val="2"/>
      </rPr>
      <t>9</t>
    </r>
  </si>
  <si>
    <r>
      <t>Feed use, shrink and loss</t>
    </r>
    <r>
      <rPr>
        <vertAlign val="superscript"/>
        <sz val="8"/>
        <rFont val="Arial"/>
        <family val="2"/>
      </rPr>
      <t>10</t>
    </r>
  </si>
  <si>
    <r>
      <t>U.S. population, July 1</t>
    </r>
    <r>
      <rPr>
        <vertAlign val="superscript"/>
        <sz val="8"/>
        <rFont val="Arial"/>
        <family val="2"/>
      </rPr>
      <t>3</t>
    </r>
  </si>
  <si>
    <r>
      <t>Production</t>
    </r>
    <r>
      <rPr>
        <vertAlign val="superscript"/>
        <sz val="8"/>
        <rFont val="Arial"/>
        <family val="2"/>
      </rPr>
      <t>4</t>
    </r>
  </si>
  <si>
    <r>
      <t>Total supply</t>
    </r>
    <r>
      <rPr>
        <vertAlign val="superscript"/>
        <sz val="8"/>
        <rFont val="Arial"/>
        <family val="2"/>
      </rPr>
      <t>8</t>
    </r>
  </si>
  <si>
    <r>
      <t>Total</t>
    </r>
    <r>
      <rPr>
        <vertAlign val="superscript"/>
        <sz val="8"/>
        <rFont val="Arial"/>
        <family val="2"/>
      </rPr>
      <t>9</t>
    </r>
  </si>
  <si>
    <r>
      <t>Total supply</t>
    </r>
    <r>
      <rPr>
        <vertAlign val="superscript"/>
        <sz val="8"/>
        <rFont val="Arial"/>
        <family val="2"/>
      </rPr>
      <t>6</t>
    </r>
  </si>
  <si>
    <r>
      <t>Exports</t>
    </r>
    <r>
      <rPr>
        <vertAlign val="superscript"/>
        <sz val="8"/>
        <rFont val="Arial"/>
        <family val="2"/>
      </rPr>
      <t>5</t>
    </r>
  </si>
  <si>
    <t>NA = Not available.</t>
  </si>
  <si>
    <t>--- Millions ---</t>
  </si>
  <si>
    <t>---------------------------------------------------------- Million pounds -------------------------------------------------------------</t>
  </si>
  <si>
    <t>---------- Pounds ----------</t>
  </si>
  <si>
    <t>------------------------------------------------------------------------------------------------- Pounds ---------------------------------------------------------------------------------------------------</t>
  </si>
  <si>
    <t>--------------------------------------- Million pounds -----------------------------------------</t>
  </si>
  <si>
    <t>----------------------------------------------------------- Million pounds -------------------------------------------------------------</t>
  </si>
  <si>
    <t>---- Millions ----</t>
  </si>
  <si>
    <t>-------------------------------------------------------------------------- Million pounds ----------------------------------------------------------------------------</t>
  </si>
  <si>
    <r>
      <rPr>
        <vertAlign val="superscript"/>
        <sz val="8"/>
        <rFont val="Arial"/>
        <family val="2"/>
      </rPr>
      <t>1</t>
    </r>
    <r>
      <rPr>
        <sz val="8"/>
        <rFont val="Arial"/>
        <family val="2"/>
      </rPr>
      <t xml:space="preserve">Prior to 1930 except for the war years 1917-19, uses resident population only, from 1930 and thereafter, uses resident population plus the Armed Forces overseas, July 1. Data exclude home garden products. </t>
    </r>
    <r>
      <rPr>
        <vertAlign val="superscript"/>
        <sz val="8"/>
        <rFont val="Arial"/>
        <family val="2"/>
      </rPr>
      <t>2</t>
    </r>
    <r>
      <rPr>
        <sz val="8"/>
        <rFont val="Arial"/>
        <family val="2"/>
      </rPr>
      <t>Crop year (October-September) data converted to a calendar year.</t>
    </r>
  </si>
  <si>
    <r>
      <t>Potatoes: Per capita availability</t>
    </r>
    <r>
      <rPr>
        <b/>
        <vertAlign val="superscript"/>
        <sz val="8"/>
        <rFont val="Arial"/>
        <family val="2"/>
      </rPr>
      <t>1</t>
    </r>
  </si>
  <si>
    <r>
      <t>Sweet potatoes (all uses): Supply and use</t>
    </r>
    <r>
      <rPr>
        <b/>
        <vertAlign val="superscript"/>
        <sz val="8"/>
        <rFont val="Arial"/>
        <family val="2"/>
      </rPr>
      <t>1</t>
    </r>
  </si>
  <si>
    <t>Nonfood use</t>
  </si>
  <si>
    <r>
      <t>Food availability</t>
    </r>
    <r>
      <rPr>
        <vertAlign val="superscript"/>
        <sz val="8"/>
        <rFont val="Arial"/>
        <family val="2"/>
      </rPr>
      <t>7</t>
    </r>
  </si>
  <si>
    <r>
      <t>Fresh potatoes: Supply and use</t>
    </r>
    <r>
      <rPr>
        <b/>
        <vertAlign val="superscript"/>
        <sz val="8"/>
        <rFont val="Arial"/>
        <family val="2"/>
      </rPr>
      <t>1</t>
    </r>
  </si>
  <si>
    <r>
      <t>Food availability</t>
    </r>
    <r>
      <rPr>
        <vertAlign val="superscript"/>
        <sz val="8"/>
        <rFont val="Arial"/>
        <family val="2"/>
      </rPr>
      <t>6</t>
    </r>
  </si>
  <si>
    <r>
      <t>Potatoes for freezing: Supply and use</t>
    </r>
    <r>
      <rPr>
        <b/>
        <vertAlign val="superscript"/>
        <sz val="8"/>
        <rFont val="Arial"/>
        <family val="2"/>
      </rPr>
      <t>1</t>
    </r>
  </si>
  <si>
    <r>
      <t>Food availability</t>
    </r>
    <r>
      <rPr>
        <vertAlign val="superscript"/>
        <sz val="8"/>
        <rFont val="Arial"/>
        <family val="2"/>
      </rPr>
      <t>8</t>
    </r>
  </si>
  <si>
    <r>
      <t>Potatoes for canning: Supply and use</t>
    </r>
    <r>
      <rPr>
        <b/>
        <vertAlign val="superscript"/>
        <sz val="8"/>
        <rFont val="Arial"/>
        <family val="2"/>
      </rPr>
      <t>1</t>
    </r>
  </si>
  <si>
    <r>
      <t>Potatoes for chips and shoestrings: Supply and use</t>
    </r>
    <r>
      <rPr>
        <b/>
        <vertAlign val="superscript"/>
        <sz val="8"/>
        <rFont val="Arial"/>
        <family val="2"/>
      </rPr>
      <t>1</t>
    </r>
  </si>
  <si>
    <r>
      <t>Potatoes for dehydration: Supply and use</t>
    </r>
    <r>
      <rPr>
        <b/>
        <vertAlign val="superscript"/>
        <sz val="8"/>
        <rFont val="Arial"/>
        <family val="2"/>
      </rPr>
      <t>1</t>
    </r>
  </si>
  <si>
    <r>
      <t>Potatoes (all uses): Supply and use</t>
    </r>
    <r>
      <rPr>
        <b/>
        <vertAlign val="superscript"/>
        <sz val="8"/>
        <rFont val="Arial"/>
        <family val="2"/>
      </rPr>
      <t>1</t>
    </r>
  </si>
  <si>
    <t>All potatoes</t>
  </si>
  <si>
    <t>CF = 0.9</t>
  </si>
  <si>
    <r>
      <t>Retail</t>
    </r>
    <r>
      <rPr>
        <vertAlign val="superscript"/>
        <sz val="8"/>
        <rFont val="Arial"/>
        <family val="2"/>
      </rPr>
      <t>11</t>
    </r>
  </si>
  <si>
    <t>CF = 0.14</t>
  </si>
  <si>
    <r>
      <t>Retail</t>
    </r>
    <r>
      <rPr>
        <vertAlign val="superscript"/>
        <sz val="8"/>
        <rFont val="Arial"/>
        <family val="2"/>
      </rPr>
      <t>8</t>
    </r>
  </si>
  <si>
    <t>CF = 0.245</t>
  </si>
  <si>
    <t>CF = 0.636</t>
  </si>
  <si>
    <r>
      <t>Retail</t>
    </r>
    <r>
      <rPr>
        <vertAlign val="superscript"/>
        <sz val="8"/>
        <rFont val="Arial"/>
        <family val="2"/>
      </rPr>
      <t>7</t>
    </r>
  </si>
  <si>
    <r>
      <t>Retail</t>
    </r>
    <r>
      <rPr>
        <vertAlign val="superscript"/>
        <sz val="8"/>
        <rFont val="Arial"/>
        <family val="2"/>
      </rPr>
      <t>10</t>
    </r>
  </si>
  <si>
    <t>CF = 0.96</t>
  </si>
  <si>
    <t>Source: USDA, Economic Research Service - based on data from various sources as documented on the Food Availability Data System home page. Data last updated December 1, 2021.</t>
  </si>
  <si>
    <r>
      <t>Imports</t>
    </r>
    <r>
      <rPr>
        <vertAlign val="superscript"/>
        <sz val="8"/>
        <rFont val="Arial"/>
        <family val="2"/>
      </rPr>
      <t>5,6</t>
    </r>
  </si>
  <si>
    <r>
      <t>Beginning stocks</t>
    </r>
    <r>
      <rPr>
        <vertAlign val="superscript"/>
        <sz val="8"/>
        <rFont val="Arial"/>
        <family val="2"/>
      </rPr>
      <t>6,7</t>
    </r>
  </si>
  <si>
    <r>
      <t>Exports</t>
    </r>
    <r>
      <rPr>
        <vertAlign val="superscript"/>
        <sz val="8"/>
        <rFont val="Arial"/>
        <family val="2"/>
      </rPr>
      <t>5,6</t>
    </r>
  </si>
  <si>
    <r>
      <t>Ending stocks</t>
    </r>
    <r>
      <rPr>
        <vertAlign val="superscript"/>
        <sz val="8"/>
        <rFont val="Arial"/>
        <family val="2"/>
      </rPr>
      <t>6,7</t>
    </r>
  </si>
  <si>
    <r>
      <t>Beginning stocks</t>
    </r>
    <r>
      <rPr>
        <vertAlign val="superscript"/>
        <sz val="8"/>
        <rFont val="Arial"/>
        <family val="2"/>
      </rPr>
      <t>4,6</t>
    </r>
  </si>
  <si>
    <r>
      <t>Ending stocks</t>
    </r>
    <r>
      <rPr>
        <vertAlign val="superscript"/>
        <sz val="8"/>
        <rFont val="Arial"/>
        <family val="2"/>
      </rPr>
      <t>4,6</t>
    </r>
  </si>
  <si>
    <r>
      <t>Production</t>
    </r>
    <r>
      <rPr>
        <vertAlign val="superscript"/>
        <sz val="8"/>
        <rFont val="Arial"/>
        <family val="2"/>
      </rPr>
      <t>3,4</t>
    </r>
  </si>
  <si>
    <t>Potatoes: Per capita availability</t>
  </si>
  <si>
    <t>Fresh potatoes: Supply and use</t>
  </si>
  <si>
    <t>Potatoes for freezing: Supply and use</t>
  </si>
  <si>
    <t>Potatoes for canning: Supply and use</t>
  </si>
  <si>
    <t>Potatoes for chips and shoestrings:  Supply and use</t>
  </si>
  <si>
    <t>Potatoes for dehydration:  Supply and use</t>
  </si>
  <si>
    <t>Potatoes (all uses):  Supply and use</t>
  </si>
  <si>
    <t>Sweet potatoes (all uses): Supply and use</t>
  </si>
  <si>
    <t>Fresh market</t>
  </si>
  <si>
    <t>Chips</t>
  </si>
  <si>
    <t>potatoes.xlsx</t>
  </si>
  <si>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Production includes fresh, processed, feed, seed, on farm use, and shrink and loss. Source: USDA, National Agricultural Statistics Service (NASS). Production data were adjusted by ERS for 2019 to account for States not included in USDA, NASS estimates. </t>
    </r>
    <r>
      <rPr>
        <vertAlign val="superscript"/>
        <sz val="8"/>
        <rFont val="Arial"/>
        <family val="2"/>
      </rPr>
      <t>4</t>
    </r>
    <r>
      <rPr>
        <sz val="8"/>
        <rFont val="Arial"/>
        <family val="2"/>
      </rPr>
      <t xml:space="preserve">Converted to a fresh-weight basis using a factor of 1.292. </t>
    </r>
    <r>
      <rPr>
        <vertAlign val="superscript"/>
        <sz val="8"/>
        <rFont val="Arial"/>
        <family val="2"/>
      </rPr>
      <t>5</t>
    </r>
    <r>
      <rPr>
        <sz val="8"/>
        <rFont val="Arial"/>
        <family val="2"/>
      </rPr>
      <t xml:space="preserve">Source: U.S. Department of Commerce, U.S. Census Bureau. Excludes yams. Includes frozen imports and exports converted to a fresh-weight basis using a factor of 2.0. </t>
    </r>
    <r>
      <rPr>
        <vertAlign val="superscript"/>
        <sz val="8"/>
        <rFont val="Arial"/>
        <family val="2"/>
      </rPr>
      <t>6</t>
    </r>
    <r>
      <rPr>
        <sz val="8"/>
        <rFont val="Arial"/>
        <family val="2"/>
      </rPr>
      <t xml:space="preserve">Stocks are for canned sweet potatoes as reported by the National Food Processors Association. Fresh stocks are no longer available. Canned stocks estimates were discontinued in 1989.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 xml:space="preserve">Exports data for 1978-89 are from Statistics Canada and represent only exports to Canada. U.S. exports data had no code for sweet potatoes until 1989. </t>
    </r>
    <r>
      <rPr>
        <vertAlign val="superscript"/>
        <sz val="8"/>
        <rFont val="Arial"/>
        <family val="2"/>
      </rPr>
      <t>9</t>
    </r>
    <r>
      <rPr>
        <sz val="8"/>
        <rFont val="Arial"/>
        <family val="2"/>
      </rPr>
      <t xml:space="preserve">Beginning with 1985, calculated as the product of acres planted and seeding rate per acre. Estimated by ERS. </t>
    </r>
    <r>
      <rPr>
        <vertAlign val="superscript"/>
        <sz val="8"/>
        <rFont val="Arial"/>
        <family val="2"/>
      </rPr>
      <t>10</t>
    </r>
    <r>
      <rPr>
        <sz val="8"/>
        <rFont val="Arial"/>
        <family val="2"/>
      </rPr>
      <t xml:space="preserve">Source: USDA, NASS. Beginning with 1985, feed, shrink, and loss is estimated as 5 percent of production. </t>
    </r>
    <r>
      <rPr>
        <vertAlign val="superscript"/>
        <sz val="8"/>
        <rFont val="Arial"/>
        <family val="2"/>
      </rPr>
      <t>11</t>
    </r>
    <r>
      <rPr>
        <sz val="8"/>
        <rFont val="Arial"/>
        <family val="2"/>
      </rPr>
      <t>Conversion factor = 0.9.</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</si>
  <si>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by ERS from use as reported by USDA, National Agricultural Statistics Service (NASS). Represents the average of two crop years.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All product-weight data were converted to a fresh-weight basis. </t>
    </r>
    <r>
      <rPr>
        <vertAlign val="superscript"/>
        <sz val="8"/>
        <rFont val="Arial"/>
        <family val="2"/>
      </rPr>
      <t>7</t>
    </r>
    <r>
      <rPr>
        <sz val="8"/>
        <rFont val="Arial"/>
        <family val="2"/>
      </rPr>
      <t xml:space="preserve">Source: USDA, NASS. </t>
    </r>
    <r>
      <rPr>
        <vertAlign val="superscript"/>
        <sz val="8"/>
        <rFont val="Arial"/>
        <family val="2"/>
      </rPr>
      <t>8</t>
    </r>
    <r>
      <rPr>
        <sz val="8"/>
        <rFont val="Arial"/>
        <family val="2"/>
      </rPr>
      <t xml:space="preserve">Computed from unrounded data. </t>
    </r>
    <r>
      <rPr>
        <vertAlign val="superscript"/>
        <sz val="8"/>
        <rFont val="Arial"/>
        <family val="2"/>
      </rPr>
      <t>9</t>
    </r>
    <r>
      <rPr>
        <sz val="8"/>
        <rFont val="Arial"/>
        <family val="2"/>
      </rPr>
      <t>From 1978 to 1988 shipments to U.S. territories were also subtracted from the total available for domestic use.</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</si>
  <si>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by ERS from use as reported by USDA, National Agricultural Statistics Service (NASS). Represents marketings from two crop years within the given calendar year.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Census Bureau. Prior to 1978, potato chip exports included corn chips. Includes chips from reconstituted potatoes. </t>
    </r>
    <r>
      <rPr>
        <vertAlign val="superscript"/>
        <sz val="8"/>
        <rFont val="Arial"/>
        <family val="2"/>
      </rPr>
      <t>6</t>
    </r>
    <r>
      <rPr>
        <sz val="8"/>
        <rFont val="Arial"/>
        <family val="2"/>
      </rPr>
      <t xml:space="preserve">All product-weight data were converted to a fresh-weight basis using a factor of 4.0 through 1989. The conversion factor was changed from 4.0 to 4.08 beginning with 1990.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Conversion factor = 0.245.</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</si>
  <si>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from use as reported by USDA, National Agricultural Statistics Service (NASS). Represents marketings from 2 crop years within the given calendar year.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Bureau of the Census. All product-weight data were converted to a fresh-weight basis using a factor of 1.572.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Conversion factor = 0.636.</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</si>
  <si>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Frozen use as reported by the USDA, National Agricultural Statistics Service (NASS). Use was converted to a calendar year basis using USDA, NASS potato marketing data.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All product-weight data were converted to a fresh-weight basis using a factor of 2.0. </t>
    </r>
    <r>
      <rPr>
        <vertAlign val="superscript"/>
        <sz val="8"/>
        <rFont val="Arial"/>
        <family val="2"/>
      </rPr>
      <t>7</t>
    </r>
    <r>
      <rPr>
        <sz val="8"/>
        <rFont val="Arial"/>
        <family val="2"/>
      </rPr>
      <t xml:space="preserve">Source: USDA, NASS. </t>
    </r>
    <r>
      <rPr>
        <vertAlign val="superscript"/>
        <sz val="8"/>
        <rFont val="Arial"/>
        <family val="2"/>
      </rPr>
      <t>8</t>
    </r>
    <r>
      <rPr>
        <sz val="8"/>
        <rFont val="Arial"/>
        <family val="2"/>
      </rPr>
      <t xml:space="preserve">Computed from unrounded data. </t>
    </r>
    <r>
      <rPr>
        <vertAlign val="superscript"/>
        <sz val="8"/>
        <rFont val="Arial"/>
        <family val="2"/>
      </rPr>
      <t>9</t>
    </r>
    <r>
      <rPr>
        <sz val="8"/>
        <rFont val="Arial"/>
        <family val="2"/>
      </rPr>
      <t xml:space="preserve">From 1978 to 1988 shipments to U.S. territories were also subtracted from the total available for domestic use. </t>
    </r>
    <r>
      <rPr>
        <vertAlign val="superscript"/>
        <sz val="8"/>
        <rFont val="Arial"/>
        <family val="2"/>
      </rPr>
      <t>10</t>
    </r>
    <r>
      <rPr>
        <sz val="8"/>
        <rFont val="Arial"/>
        <family val="2"/>
      </rPr>
      <t>Factors used to convert farm weight to retail weight are: 0.45 in 1970; every year thereafter 0.01 was added until reaching 0.50 in 1975.</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</si>
  <si>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Source: USDA, National Agricultural Statistics Service (NASS). Crop year utilization for the past season and the current season distributed on a calendar year basis using USDA, NASS potato marketing distributions. Adjusted by ERS for 2019 to account for States not included in USDA, NASS estimates.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Conversion factor = 0.96.</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</si>
  <si>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by ERS from use as reported by USDA, National Agricultural Statistics Service (NASS). Represents marketings from 2 crop years within the given calendar year.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All product-weight data were converted to a fresh-weight basis using a factor of 6.5 after 1978. Prior to 1978, factors were 7.1 for flakes/granules and 8.0 for other dried. Excludes starch.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Conversion factor = 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</si>
</sst>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164" formatCode="#,##0.0"/>
    <numFmt numFmtId="165" formatCode="0.000"/>
    <numFmt numFmtId="166" formatCode="0.0"/>
    <numFmt numFmtId="167" formatCode="mmmm\ d\,\ yyyy"/>
  </numFmts>
  <fonts count="13" x14ac:knownFonts="1">
    <font>
      <sz val="10"/>
      <name val="Arial"/>
    </font>
    <font>
      <sz val="10"/>
      <name val="Arial"/>
      <family val="2"/>
    </font>
    <font>
      <b/>
      <sz val="18"/>
      <name val="Arial"/>
      <family val="2"/>
    </font>
    <font>
      <b/>
      <sz val="12"/>
      <name val="Arial"/>
      <family val="2"/>
    </font>
    <font>
      <sz val="8"/>
      <name val="Arial"/>
      <family val="2"/>
    </font>
    <font>
      <u/>
      <sz val="10"/>
      <color indexed="12"/>
      <name val="Arial"/>
      <family val="2"/>
    </font>
    <font>
      <sz val="10"/>
      <name val="Arial"/>
      <family val="2"/>
    </font>
    <font>
      <b/>
      <sz val="8"/>
      <name val="Arial"/>
      <family val="2"/>
    </font>
    <font>
      <b/>
      <vertAlign val="superscript"/>
      <sz val="8"/>
      <name val="Arial"/>
      <family val="2"/>
    </font>
    <font>
      <vertAlign val="superscript"/>
      <sz val="8"/>
      <name val="Arial"/>
      <family val="2"/>
    </font>
    <font>
      <sz val="8"/>
      <color indexed="8"/>
      <name val="Arial"/>
      <family val="2"/>
    </font>
    <font>
      <i/>
      <sz val="8"/>
      <name val="Arial"/>
      <family val="2"/>
    </font>
    <font>
      <b/>
      <sz val="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9">
    <border>
      <left/>
      <right/>
      <top/>
      <bottom/>
      <diagonal/>
    </border>
    <border>
      <left/>
      <right/>
      <top style="double">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indexed="64"/>
      </bottom>
      <diagonal/>
    </border>
    <border>
      <left/>
      <right/>
      <top style="thin">
        <color theme="0" tint="-0.34998626667073579"/>
      </top>
      <bottom style="double">
        <color indexed="64"/>
      </bottom>
      <diagonal/>
    </border>
    <border>
      <left/>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style="double">
        <color indexed="64"/>
      </top>
      <bottom style="thin">
        <color theme="0" tint="-0.34998626667073579"/>
      </bottom>
      <diagonal/>
    </border>
    <border>
      <left/>
      <right/>
      <top style="double">
        <color indexed="64"/>
      </top>
      <bottom style="thin">
        <color theme="0" tint="-0.34998626667073579"/>
      </bottom>
      <diagonal/>
    </border>
    <border>
      <left/>
      <right style="thin">
        <color theme="0" tint="-0.34998626667073579"/>
      </right>
      <top style="double">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13">
    <xf numFmtId="0" fontId="0" fillId="0" borderId="0"/>
    <xf numFmtId="3" fontId="1" fillId="0" borderId="0" applyFill="0" applyBorder="0" applyAlignment="0" applyProtection="0"/>
    <xf numFmtId="5" fontId="1" fillId="0" borderId="0" applyFill="0" applyBorder="0" applyAlignment="0" applyProtection="0"/>
    <xf numFmtId="167" fontId="1" fillId="0" borderId="0" applyFill="0" applyBorder="0" applyAlignment="0" applyProtection="0"/>
    <xf numFmtId="2" fontId="1" fillId="0" borderId="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alignment vertical="top"/>
      <protection locked="0"/>
    </xf>
    <xf numFmtId="0" fontId="1" fillId="0" borderId="0"/>
    <xf numFmtId="0" fontId="4" fillId="0" borderId="0" applyNumberFormat="0" applyFill="0" applyBorder="0" applyAlignment="0" applyProtection="0"/>
    <xf numFmtId="0" fontId="1" fillId="0" borderId="0"/>
    <xf numFmtId="0" fontId="4" fillId="0" borderId="0" applyNumberFormat="0" applyFill="0" applyBorder="0" applyAlignment="0" applyProtection="0"/>
    <xf numFmtId="0" fontId="1" fillId="0" borderId="1" applyNumberFormat="0" applyFill="0" applyAlignment="0" applyProtection="0"/>
  </cellStyleXfs>
  <cellXfs count="296">
    <xf numFmtId="0" fontId="0" fillId="0" borderId="0" xfId="0"/>
    <xf numFmtId="0" fontId="5" fillId="0" borderId="0" xfId="7" applyFont="1" applyAlignment="1" applyProtection="1"/>
    <xf numFmtId="0" fontId="5" fillId="0" borderId="0" xfId="7" quotePrefix="1" applyFont="1" applyAlignment="1" applyProtection="1">
      <alignment horizontal="left"/>
    </xf>
    <xf numFmtId="0" fontId="5" fillId="0" borderId="0" xfId="7" quotePrefix="1" applyAlignment="1" applyProtection="1">
      <alignment horizontal="left"/>
    </xf>
    <xf numFmtId="0" fontId="1" fillId="0" borderId="0" xfId="9" applyFont="1"/>
    <xf numFmtId="0" fontId="6" fillId="0" borderId="0" xfId="9" applyFont="1"/>
    <xf numFmtId="0" fontId="5" fillId="0" borderId="0" xfId="7" applyFont="1" applyAlignment="1" applyProtection="1">
      <alignment horizontal="left"/>
    </xf>
    <xf numFmtId="0" fontId="4" fillId="0" borderId="0" xfId="0" applyNumberFormat="1" applyFont="1"/>
    <xf numFmtId="166" fontId="4" fillId="0" borderId="0" xfId="0" applyNumberFormat="1" applyFont="1" applyFill="1"/>
    <xf numFmtId="166" fontId="4" fillId="0" borderId="2" xfId="9" applyNumberFormat="1" applyFont="1" applyFill="1" applyBorder="1" applyAlignment="1">
      <alignment horizontal="centerContinuous"/>
    </xf>
    <xf numFmtId="166" fontId="4" fillId="0" borderId="3" xfId="9" applyNumberFormat="1" applyFont="1" applyFill="1" applyBorder="1" applyAlignment="1">
      <alignment horizontal="centerContinuous"/>
    </xf>
    <xf numFmtId="166" fontId="4" fillId="0" borderId="4" xfId="9" applyNumberFormat="1" applyFont="1" applyFill="1" applyBorder="1" applyAlignment="1">
      <alignment horizontal="centerContinuous"/>
    </xf>
    <xf numFmtId="166" fontId="4" fillId="0" borderId="5" xfId="9" applyNumberFormat="1" applyFont="1" applyFill="1" applyBorder="1" applyAlignment="1">
      <alignment horizontal="centerContinuous"/>
    </xf>
    <xf numFmtId="166" fontId="4" fillId="0" borderId="6" xfId="9" applyNumberFormat="1" applyFont="1" applyFill="1" applyBorder="1" applyAlignment="1">
      <alignment horizontal="centerContinuous"/>
    </xf>
    <xf numFmtId="166" fontId="4" fillId="0" borderId="7" xfId="9" applyNumberFormat="1" applyFont="1" applyFill="1" applyBorder="1" applyAlignment="1">
      <alignment horizontal="centerContinuous"/>
    </xf>
    <xf numFmtId="165" fontId="4" fillId="0" borderId="0" xfId="10" applyNumberFormat="1" applyFont="1" applyFill="1"/>
    <xf numFmtId="3" fontId="4" fillId="0" borderId="0" xfId="10" applyNumberFormat="1" applyFont="1" applyFill="1"/>
    <xf numFmtId="0" fontId="4" fillId="0" borderId="0" xfId="10" applyNumberFormat="1" applyFont="1" applyFill="1" applyBorder="1"/>
    <xf numFmtId="0" fontId="4" fillId="0" borderId="0" xfId="10" applyNumberFormat="1" applyFont="1" applyFill="1"/>
    <xf numFmtId="3" fontId="4" fillId="0" borderId="2" xfId="11" applyNumberFormat="1" applyFont="1" applyFill="1" applyBorder="1" applyAlignment="1">
      <alignment horizontal="centerContinuous"/>
    </xf>
    <xf numFmtId="166" fontId="4" fillId="0" borderId="2" xfId="11" applyNumberFormat="1" applyFont="1" applyFill="1" applyBorder="1" applyAlignment="1">
      <alignment horizontal="centerContinuous"/>
    </xf>
    <xf numFmtId="166" fontId="4" fillId="0" borderId="6" xfId="11" applyNumberFormat="1" applyFont="1" applyFill="1" applyBorder="1" applyAlignment="1">
      <alignment horizontal="centerContinuous"/>
    </xf>
    <xf numFmtId="166" fontId="4" fillId="0" borderId="8" xfId="11" applyNumberFormat="1" applyFont="1" applyFill="1" applyBorder="1" applyAlignment="1">
      <alignment horizontal="center"/>
    </xf>
    <xf numFmtId="166" fontId="4" fillId="0" borderId="0" xfId="10" applyNumberFormat="1" applyFont="1" applyFill="1"/>
    <xf numFmtId="166" fontId="4" fillId="0" borderId="6" xfId="11" applyNumberFormat="1" applyFont="1" applyFill="1" applyBorder="1" applyAlignment="1">
      <alignment horizontal="center"/>
    </xf>
    <xf numFmtId="166" fontId="4" fillId="0" borderId="6" xfId="11" quotePrefix="1" applyNumberFormat="1" applyFont="1" applyFill="1" applyBorder="1" applyAlignment="1">
      <alignment horizontal="center"/>
    </xf>
    <xf numFmtId="165" fontId="4" fillId="0" borderId="0" xfId="0" applyNumberFormat="1" applyFont="1" applyFill="1"/>
    <xf numFmtId="3" fontId="4" fillId="0" borderId="0" xfId="0" applyNumberFormat="1" applyFont="1" applyFill="1"/>
    <xf numFmtId="0" fontId="4" fillId="0" borderId="0" xfId="0" applyNumberFormat="1" applyFont="1" applyFill="1" applyBorder="1"/>
    <xf numFmtId="0" fontId="4" fillId="0" borderId="0" xfId="0" applyNumberFormat="1" applyFont="1" applyFill="1"/>
    <xf numFmtId="3" fontId="4" fillId="0" borderId="6" xfId="9" applyNumberFormat="1" applyFont="1" applyFill="1" applyBorder="1" applyAlignment="1">
      <alignment horizontal="centerContinuous"/>
    </xf>
    <xf numFmtId="3" fontId="4" fillId="0" borderId="2" xfId="9" applyNumberFormat="1" applyFont="1" applyFill="1" applyBorder="1" applyAlignment="1">
      <alignment horizontal="centerContinuous"/>
    </xf>
    <xf numFmtId="164" fontId="4" fillId="0" borderId="2" xfId="9" applyNumberFormat="1" applyFont="1" applyFill="1" applyBorder="1" applyAlignment="1">
      <alignment horizontal="centerContinuous"/>
    </xf>
    <xf numFmtId="164" fontId="4" fillId="0" borderId="6" xfId="9" applyNumberFormat="1" applyFont="1" applyFill="1" applyBorder="1" applyAlignment="1">
      <alignment horizontal="centerContinuous"/>
    </xf>
    <xf numFmtId="164" fontId="4" fillId="0" borderId="8" xfId="9" applyNumberFormat="1" applyFont="1" applyFill="1" applyBorder="1" applyAlignment="1">
      <alignment horizontal="center"/>
    </xf>
    <xf numFmtId="164" fontId="4" fillId="0" borderId="0" xfId="0" applyNumberFormat="1" applyFont="1" applyFill="1"/>
    <xf numFmtId="0" fontId="4" fillId="0" borderId="0" xfId="9" applyNumberFormat="1" applyFont="1" applyFill="1" applyBorder="1"/>
    <xf numFmtId="0" fontId="4" fillId="0" borderId="0" xfId="0" applyNumberFormat="1" applyFont="1" applyBorder="1"/>
    <xf numFmtId="0" fontId="4" fillId="0" borderId="20" xfId="0" applyNumberFormat="1" applyFont="1" applyBorder="1" applyAlignment="1">
      <alignment horizontal="center"/>
    </xf>
    <xf numFmtId="166" fontId="4" fillId="0" borderId="20" xfId="0" applyNumberFormat="1" applyFont="1" applyFill="1" applyBorder="1"/>
    <xf numFmtId="166" fontId="4" fillId="0" borderId="20" xfId="0" applyNumberFormat="1" applyFont="1" applyFill="1" applyBorder="1" applyAlignment="1">
      <alignment horizontal="right"/>
    </xf>
    <xf numFmtId="166" fontId="4" fillId="0" borderId="20" xfId="9" applyNumberFormat="1" applyFont="1" applyFill="1" applyBorder="1" applyAlignment="1">
      <alignment horizontal="right"/>
    </xf>
    <xf numFmtId="0" fontId="4" fillId="0" borderId="20" xfId="9" applyNumberFormat="1" applyFont="1" applyBorder="1" applyAlignment="1">
      <alignment horizontal="center"/>
    </xf>
    <xf numFmtId="0" fontId="4" fillId="2" borderId="20" xfId="0" applyNumberFormat="1" applyFont="1" applyFill="1" applyBorder="1" applyAlignment="1">
      <alignment horizontal="center"/>
    </xf>
    <xf numFmtId="166" fontId="4" fillId="2" borderId="20" xfId="0" applyNumberFormat="1" applyFont="1" applyFill="1" applyBorder="1"/>
    <xf numFmtId="166" fontId="4" fillId="2" borderId="20" xfId="0" applyNumberFormat="1" applyFont="1" applyFill="1" applyBorder="1" applyAlignment="1">
      <alignment horizontal="right"/>
    </xf>
    <xf numFmtId="0" fontId="4" fillId="2" borderId="20" xfId="9" applyNumberFormat="1" applyFont="1" applyFill="1" applyBorder="1" applyAlignment="1">
      <alignment horizontal="center"/>
    </xf>
    <xf numFmtId="0" fontId="4" fillId="0" borderId="20" xfId="9" applyNumberFormat="1" applyFont="1" applyFill="1" applyBorder="1" applyAlignment="1">
      <alignment horizontal="center"/>
    </xf>
    <xf numFmtId="164" fontId="4" fillId="0" borderId="20" xfId="9" applyNumberFormat="1" applyFont="1" applyFill="1" applyBorder="1"/>
    <xf numFmtId="0" fontId="4" fillId="0" borderId="20" xfId="0" applyNumberFormat="1" applyFont="1" applyFill="1" applyBorder="1" applyAlignment="1">
      <alignment horizontal="center"/>
    </xf>
    <xf numFmtId="164" fontId="4" fillId="2" borderId="20" xfId="9" applyNumberFormat="1" applyFont="1" applyFill="1" applyBorder="1"/>
    <xf numFmtId="0" fontId="4" fillId="0" borderId="20" xfId="11" applyNumberFormat="1" applyFont="1" applyFill="1" applyBorder="1" applyAlignment="1">
      <alignment horizontal="center"/>
    </xf>
    <xf numFmtId="166" fontId="4" fillId="0" borderId="20" xfId="11" applyNumberFormat="1" applyFont="1" applyFill="1" applyBorder="1"/>
    <xf numFmtId="0" fontId="4" fillId="0" borderId="20" xfId="10" applyNumberFormat="1" applyFont="1" applyFill="1" applyBorder="1" applyAlignment="1">
      <alignment horizontal="center"/>
    </xf>
    <xf numFmtId="0" fontId="4" fillId="2" borderId="20" xfId="10" applyNumberFormat="1" applyFont="1" applyFill="1" applyBorder="1" applyAlignment="1">
      <alignment horizontal="center"/>
    </xf>
    <xf numFmtId="166" fontId="4" fillId="2" borderId="20" xfId="11" applyNumberFormat="1" applyFont="1" applyFill="1" applyBorder="1"/>
    <xf numFmtId="0" fontId="4" fillId="2" borderId="20" xfId="11" applyNumberFormat="1" applyFont="1" applyFill="1" applyBorder="1" applyAlignment="1">
      <alignment horizontal="center"/>
    </xf>
    <xf numFmtId="0" fontId="7" fillId="0" borderId="0" xfId="0" applyNumberFormat="1" applyFont="1" applyBorder="1"/>
    <xf numFmtId="0" fontId="7" fillId="0" borderId="0" xfId="10" applyNumberFormat="1" applyFont="1" applyFill="1" applyBorder="1"/>
    <xf numFmtId="0" fontId="7" fillId="0" borderId="0" xfId="10" applyNumberFormat="1" applyFont="1" applyFill="1"/>
    <xf numFmtId="0" fontId="7" fillId="0" borderId="0" xfId="0" applyNumberFormat="1" applyFont="1" applyFill="1" applyBorder="1"/>
    <xf numFmtId="166" fontId="4" fillId="2" borderId="20" xfId="9" applyNumberFormat="1" applyFont="1" applyFill="1" applyBorder="1" applyAlignment="1">
      <alignment horizontal="right"/>
    </xf>
    <xf numFmtId="165" fontId="4" fillId="2" borderId="20" xfId="11" applyNumberFormat="1" applyFont="1" applyFill="1" applyBorder="1" applyAlignment="1">
      <alignment horizontal="center"/>
    </xf>
    <xf numFmtId="165" fontId="4" fillId="0" borderId="20" xfId="11" applyNumberFormat="1" applyFont="1" applyFill="1" applyBorder="1" applyAlignment="1">
      <alignment horizontal="center"/>
    </xf>
    <xf numFmtId="165" fontId="4" fillId="0" borderId="20" xfId="9" applyNumberFormat="1" applyFont="1" applyFill="1" applyBorder="1" applyAlignment="1">
      <alignment horizontal="center"/>
    </xf>
    <xf numFmtId="165" fontId="4" fillId="2" borderId="20" xfId="9" applyNumberFormat="1" applyFont="1" applyFill="1" applyBorder="1" applyAlignment="1">
      <alignment horizontal="center"/>
    </xf>
    <xf numFmtId="164" fontId="4" fillId="0" borderId="6" xfId="9" quotePrefix="1" applyNumberFormat="1" applyFont="1" applyFill="1" applyBorder="1" applyAlignment="1">
      <alignment horizontal="center"/>
    </xf>
    <xf numFmtId="166" fontId="4" fillId="0" borderId="20" xfId="0" quotePrefix="1" applyNumberFormat="1" applyFont="1" applyFill="1" applyBorder="1" applyAlignment="1">
      <alignment horizontal="right"/>
    </xf>
    <xf numFmtId="166" fontId="4" fillId="2" borderId="20" xfId="0" quotePrefix="1" applyNumberFormat="1" applyFont="1" applyFill="1" applyBorder="1" applyAlignment="1">
      <alignment horizontal="right"/>
    </xf>
    <xf numFmtId="164" fontId="10" fillId="0" borderId="20" xfId="0" applyNumberFormat="1" applyFont="1" applyFill="1" applyBorder="1" applyAlignment="1"/>
    <xf numFmtId="164" fontId="10" fillId="2" borderId="20" xfId="0" applyNumberFormat="1" applyFont="1" applyFill="1" applyBorder="1" applyAlignment="1"/>
    <xf numFmtId="164" fontId="4" fillId="0" borderId="20" xfId="11" applyNumberFormat="1" applyFont="1" applyFill="1" applyBorder="1"/>
    <xf numFmtId="164" fontId="4" fillId="0" borderId="20" xfId="11" quotePrefix="1" applyNumberFormat="1" applyFont="1" applyFill="1" applyBorder="1" applyAlignment="1">
      <alignment horizontal="right"/>
    </xf>
    <xf numFmtId="164" fontId="4" fillId="2" borderId="20" xfId="11" applyNumberFormat="1" applyFont="1" applyFill="1" applyBorder="1"/>
    <xf numFmtId="164" fontId="4" fillId="2" borderId="20" xfId="11" quotePrefix="1" applyNumberFormat="1" applyFont="1" applyFill="1" applyBorder="1" applyAlignment="1">
      <alignment horizontal="right"/>
    </xf>
    <xf numFmtId="164" fontId="4" fillId="0" borderId="20" xfId="11" applyNumberFormat="1" applyFont="1" applyFill="1" applyBorder="1" applyAlignment="1">
      <alignment horizontal="right"/>
    </xf>
    <xf numFmtId="164" fontId="4" fillId="2" borderId="20" xfId="11" applyNumberFormat="1" applyFont="1" applyFill="1" applyBorder="1" applyAlignment="1">
      <alignment horizontal="right"/>
    </xf>
    <xf numFmtId="0" fontId="4" fillId="0" borderId="0" xfId="10" applyNumberFormat="1" applyFont="1" applyFill="1" applyAlignment="1">
      <alignment horizontal="center"/>
    </xf>
    <xf numFmtId="165" fontId="11" fillId="0" borderId="21" xfId="11" quotePrefix="1" applyNumberFormat="1" applyFont="1" applyFill="1" applyBorder="1" applyAlignment="1">
      <alignment horizontal="center" vertical="center"/>
    </xf>
    <xf numFmtId="0" fontId="4" fillId="0" borderId="0" xfId="0" applyNumberFormat="1" applyFont="1" applyAlignment="1">
      <alignment horizontal="center"/>
    </xf>
    <xf numFmtId="0" fontId="4" fillId="2" borderId="22" xfId="0" applyNumberFormat="1" applyFont="1" applyFill="1" applyBorder="1" applyAlignment="1">
      <alignment horizontal="center"/>
    </xf>
    <xf numFmtId="166" fontId="4" fillId="2" borderId="22" xfId="0" applyNumberFormat="1" applyFont="1" applyFill="1" applyBorder="1"/>
    <xf numFmtId="166" fontId="4" fillId="2" borderId="22" xfId="9" applyNumberFormat="1" applyFont="1" applyFill="1" applyBorder="1" applyAlignment="1">
      <alignment horizontal="right"/>
    </xf>
    <xf numFmtId="0" fontId="4" fillId="2" borderId="22" xfId="10" applyNumberFormat="1" applyFont="1" applyFill="1" applyBorder="1" applyAlignment="1">
      <alignment horizontal="center"/>
    </xf>
    <xf numFmtId="165" fontId="4" fillId="2" borderId="22" xfId="9" applyNumberFormat="1" applyFont="1" applyFill="1" applyBorder="1" applyAlignment="1">
      <alignment horizontal="center"/>
    </xf>
    <xf numFmtId="164" fontId="4" fillId="2" borderId="22" xfId="11" applyNumberFormat="1" applyFont="1" applyFill="1" applyBorder="1"/>
    <xf numFmtId="166" fontId="4" fillId="2" borderId="22" xfId="11" applyNumberFormat="1" applyFont="1" applyFill="1" applyBorder="1"/>
    <xf numFmtId="164" fontId="10" fillId="2" borderId="22" xfId="0" applyNumberFormat="1" applyFont="1" applyFill="1" applyBorder="1" applyAlignment="1"/>
    <xf numFmtId="164" fontId="4" fillId="2" borderId="22" xfId="9" applyNumberFormat="1" applyFont="1" applyFill="1" applyBorder="1"/>
    <xf numFmtId="0" fontId="1" fillId="0" borderId="0" xfId="8"/>
    <xf numFmtId="0" fontId="4" fillId="0" borderId="0" xfId="8" applyNumberFormat="1" applyFont="1" applyFill="1" applyAlignment="1">
      <alignment horizontal="center"/>
    </xf>
    <xf numFmtId="165" fontId="11" fillId="0" borderId="21" xfId="9" quotePrefix="1" applyNumberFormat="1" applyFont="1" applyFill="1" applyBorder="1" applyAlignment="1">
      <alignment horizontal="center" vertical="center"/>
    </xf>
    <xf numFmtId="164" fontId="4" fillId="2" borderId="22" xfId="11" applyNumberFormat="1" applyFont="1" applyFill="1" applyBorder="1" applyAlignment="1">
      <alignment horizontal="right"/>
    </xf>
    <xf numFmtId="165" fontId="11" fillId="0" borderId="21" xfId="11" quotePrefix="1" applyNumberFormat="1" applyFont="1" applyFill="1" applyBorder="1" applyAlignment="1">
      <alignment horizontal="center" vertical="center"/>
    </xf>
    <xf numFmtId="165" fontId="11" fillId="0" borderId="21" xfId="11" quotePrefix="1" applyNumberFormat="1" applyFont="1" applyFill="1" applyBorder="1" applyAlignment="1">
      <alignment horizontal="center" vertical="center"/>
    </xf>
    <xf numFmtId="165" fontId="11" fillId="0" borderId="21" xfId="11" quotePrefix="1" applyNumberFormat="1" applyFont="1" applyFill="1" applyBorder="1" applyAlignment="1">
      <alignment horizontal="center" vertical="center"/>
    </xf>
    <xf numFmtId="165" fontId="4" fillId="2" borderId="22" xfId="11" applyNumberFormat="1" applyFont="1" applyFill="1" applyBorder="1" applyAlignment="1">
      <alignment horizontal="center"/>
    </xf>
    <xf numFmtId="165" fontId="11" fillId="0" borderId="21" xfId="11" quotePrefix="1" applyNumberFormat="1" applyFont="1" applyFill="1" applyBorder="1" applyAlignment="1">
      <alignment horizontal="center" vertical="center"/>
    </xf>
    <xf numFmtId="165" fontId="11" fillId="0" borderId="21" xfId="11" quotePrefix="1" applyNumberFormat="1" applyFont="1" applyFill="1" applyBorder="1" applyAlignment="1">
      <alignment horizontal="center"/>
    </xf>
    <xf numFmtId="0" fontId="12" fillId="0" borderId="0" xfId="9" applyFont="1"/>
    <xf numFmtId="3" fontId="4" fillId="0" borderId="9" xfId="9" applyNumberFormat="1" applyFont="1" applyFill="1" applyBorder="1" applyAlignment="1">
      <alignment horizontal="center"/>
    </xf>
    <xf numFmtId="0" fontId="4" fillId="3" borderId="20" xfId="0" applyNumberFormat="1" applyFont="1" applyFill="1" applyBorder="1" applyAlignment="1">
      <alignment horizontal="center"/>
    </xf>
    <xf numFmtId="165" fontId="4" fillId="3" borderId="20" xfId="9" applyNumberFormat="1" applyFont="1" applyFill="1" applyBorder="1" applyAlignment="1">
      <alignment horizontal="center"/>
    </xf>
    <xf numFmtId="164" fontId="10" fillId="3" borderId="20" xfId="0" applyNumberFormat="1" applyFont="1" applyFill="1" applyBorder="1" applyAlignment="1"/>
    <xf numFmtId="164" fontId="4" fillId="3" borderId="20" xfId="9" applyNumberFormat="1" applyFont="1" applyFill="1" applyBorder="1"/>
    <xf numFmtId="0" fontId="4" fillId="3" borderId="23" xfId="0" applyNumberFormat="1" applyFont="1" applyFill="1" applyBorder="1" applyAlignment="1">
      <alignment horizontal="center"/>
    </xf>
    <xf numFmtId="165" fontId="4" fillId="3" borderId="23" xfId="9" applyNumberFormat="1" applyFont="1" applyFill="1" applyBorder="1" applyAlignment="1">
      <alignment horizontal="center"/>
    </xf>
    <xf numFmtId="164" fontId="10" fillId="3" borderId="23" xfId="0" applyNumberFormat="1" applyFont="1" applyFill="1" applyBorder="1" applyAlignment="1"/>
    <xf numFmtId="164" fontId="4" fillId="3" borderId="23" xfId="9" applyNumberFormat="1" applyFont="1" applyFill="1" applyBorder="1"/>
    <xf numFmtId="0" fontId="4" fillId="3" borderId="20" xfId="10" applyNumberFormat="1" applyFont="1" applyFill="1" applyBorder="1" applyAlignment="1">
      <alignment horizontal="center"/>
    </xf>
    <xf numFmtId="164" fontId="4" fillId="3" borderId="20" xfId="11" applyNumberFormat="1" applyFont="1" applyFill="1" applyBorder="1"/>
    <xf numFmtId="166" fontId="4" fillId="3" borderId="20" xfId="11" applyNumberFormat="1" applyFont="1" applyFill="1" applyBorder="1"/>
    <xf numFmtId="0" fontId="4" fillId="3" borderId="23" xfId="10" applyNumberFormat="1" applyFont="1" applyFill="1" applyBorder="1" applyAlignment="1">
      <alignment horizontal="center"/>
    </xf>
    <xf numFmtId="164" fontId="4" fillId="3" borderId="23" xfId="11" applyNumberFormat="1" applyFont="1" applyFill="1" applyBorder="1"/>
    <xf numFmtId="166" fontId="4" fillId="3" borderId="23" xfId="11" applyNumberFormat="1" applyFont="1" applyFill="1" applyBorder="1"/>
    <xf numFmtId="164" fontId="4" fillId="3" borderId="20" xfId="11" applyNumberFormat="1" applyFont="1" applyFill="1" applyBorder="1" applyAlignment="1">
      <alignment horizontal="right"/>
    </xf>
    <xf numFmtId="164" fontId="4" fillId="3" borderId="23" xfId="11" applyNumberFormat="1" applyFont="1" applyFill="1" applyBorder="1" applyAlignment="1">
      <alignment horizontal="right"/>
    </xf>
    <xf numFmtId="165" fontId="4" fillId="3" borderId="20" xfId="11" applyNumberFormat="1" applyFont="1" applyFill="1" applyBorder="1" applyAlignment="1">
      <alignment horizontal="center"/>
    </xf>
    <xf numFmtId="165" fontId="4" fillId="3" borderId="23" xfId="11" applyNumberFormat="1" applyFont="1" applyFill="1" applyBorder="1" applyAlignment="1">
      <alignment horizontal="center"/>
    </xf>
    <xf numFmtId="166" fontId="4" fillId="3" borderId="20" xfId="0" applyNumberFormat="1" applyFont="1" applyFill="1" applyBorder="1"/>
    <xf numFmtId="166" fontId="4" fillId="3" borderId="20" xfId="9" applyNumberFormat="1" applyFont="1" applyFill="1" applyBorder="1" applyAlignment="1">
      <alignment horizontal="right"/>
    </xf>
    <xf numFmtId="0" fontId="4" fillId="3" borderId="22" xfId="0" applyNumberFormat="1" applyFont="1" applyFill="1" applyBorder="1" applyAlignment="1">
      <alignment horizontal="center"/>
    </xf>
    <xf numFmtId="165" fontId="4" fillId="3" borderId="22" xfId="9" applyNumberFormat="1" applyFont="1" applyFill="1" applyBorder="1" applyAlignment="1">
      <alignment horizontal="center"/>
    </xf>
    <xf numFmtId="164" fontId="10" fillId="3" borderId="22" xfId="0" applyNumberFormat="1" applyFont="1" applyFill="1" applyBorder="1" applyAlignment="1"/>
    <xf numFmtId="164" fontId="4" fillId="3" borderId="22" xfId="9" applyNumberFormat="1" applyFont="1" applyFill="1" applyBorder="1"/>
    <xf numFmtId="0" fontId="4" fillId="3" borderId="22" xfId="10" applyNumberFormat="1" applyFont="1" applyFill="1" applyBorder="1" applyAlignment="1">
      <alignment horizontal="center"/>
    </xf>
    <xf numFmtId="164" fontId="4" fillId="3" borderId="22" xfId="11" applyNumberFormat="1" applyFont="1" applyFill="1" applyBorder="1"/>
    <xf numFmtId="166" fontId="4" fillId="3" borderId="22" xfId="11" applyNumberFormat="1" applyFont="1" applyFill="1" applyBorder="1"/>
    <xf numFmtId="164" fontId="4" fillId="3" borderId="22" xfId="11" applyNumberFormat="1" applyFont="1" applyFill="1" applyBorder="1" applyAlignment="1">
      <alignment horizontal="right"/>
    </xf>
    <xf numFmtId="165" fontId="4" fillId="3" borderId="22" xfId="11" applyNumberFormat="1" applyFont="1" applyFill="1" applyBorder="1" applyAlignment="1">
      <alignment horizontal="center"/>
    </xf>
    <xf numFmtId="164" fontId="4" fillId="3" borderId="0" xfId="11" applyNumberFormat="1" applyFont="1" applyFill="1" applyBorder="1"/>
    <xf numFmtId="164" fontId="4" fillId="3" borderId="0" xfId="11" applyNumberFormat="1" applyFont="1" applyFill="1" applyBorder="1" applyAlignment="1">
      <alignment horizontal="right"/>
    </xf>
    <xf numFmtId="164" fontId="10" fillId="3" borderId="24" xfId="0" applyNumberFormat="1" applyFont="1" applyFill="1" applyBorder="1" applyAlignment="1"/>
    <xf numFmtId="164" fontId="4" fillId="3" borderId="24" xfId="11" applyNumberFormat="1" applyFont="1" applyFill="1" applyBorder="1"/>
    <xf numFmtId="164" fontId="4" fillId="3" borderId="24" xfId="11" applyNumberFormat="1" applyFont="1" applyFill="1" applyBorder="1" applyAlignment="1">
      <alignment horizontal="right"/>
    </xf>
    <xf numFmtId="164" fontId="10" fillId="3" borderId="25" xfId="0" applyNumberFormat="1" applyFont="1" applyFill="1" applyBorder="1" applyAlignment="1"/>
    <xf numFmtId="164" fontId="4" fillId="3" borderId="25" xfId="11" applyNumberFormat="1" applyFont="1" applyFill="1" applyBorder="1"/>
    <xf numFmtId="0" fontId="4" fillId="3" borderId="26" xfId="10" applyNumberFormat="1" applyFont="1" applyFill="1" applyBorder="1" applyAlignment="1">
      <alignment horizontal="center"/>
    </xf>
    <xf numFmtId="165" fontId="4" fillId="3" borderId="26" xfId="9" applyNumberFormat="1" applyFont="1" applyFill="1" applyBorder="1" applyAlignment="1">
      <alignment horizontal="center"/>
    </xf>
    <xf numFmtId="164" fontId="4" fillId="3" borderId="26" xfId="11" applyNumberFormat="1" applyFont="1" applyFill="1" applyBorder="1" applyAlignment="1">
      <alignment horizontal="right"/>
    </xf>
    <xf numFmtId="164" fontId="4" fillId="3" borderId="26" xfId="11" applyNumberFormat="1" applyFont="1" applyFill="1" applyBorder="1"/>
    <xf numFmtId="164" fontId="4" fillId="3" borderId="25" xfId="11" applyNumberFormat="1" applyFont="1" applyFill="1" applyBorder="1" applyAlignment="1">
      <alignment horizontal="right"/>
    </xf>
    <xf numFmtId="0" fontId="4" fillId="3" borderId="26" xfId="0" applyNumberFormat="1" applyFont="1" applyFill="1" applyBorder="1" applyAlignment="1">
      <alignment horizontal="center"/>
    </xf>
    <xf numFmtId="166" fontId="4" fillId="3" borderId="26" xfId="0" applyNumberFormat="1" applyFont="1" applyFill="1" applyBorder="1"/>
    <xf numFmtId="166" fontId="4" fillId="3" borderId="26" xfId="9" applyNumberFormat="1" applyFont="1" applyFill="1" applyBorder="1" applyAlignment="1">
      <alignment horizontal="right"/>
    </xf>
    <xf numFmtId="166" fontId="4" fillId="3" borderId="23" xfId="0" applyNumberFormat="1" applyFont="1" applyFill="1" applyBorder="1"/>
    <xf numFmtId="166" fontId="4" fillId="3" borderId="23" xfId="9" applyNumberFormat="1" applyFont="1" applyFill="1" applyBorder="1" applyAlignment="1">
      <alignment horizontal="right"/>
    </xf>
    <xf numFmtId="0" fontId="5" fillId="0" borderId="0" xfId="7" applyAlignment="1" applyProtection="1"/>
    <xf numFmtId="2" fontId="4" fillId="2" borderId="20" xfId="11" applyNumberFormat="1" applyFont="1" applyFill="1" applyBorder="1"/>
    <xf numFmtId="2" fontId="4" fillId="0" borderId="20" xfId="11" applyNumberFormat="1" applyFont="1" applyFill="1" applyBorder="1"/>
    <xf numFmtId="2" fontId="4" fillId="2" borderId="22" xfId="11" applyNumberFormat="1" applyFont="1" applyFill="1" applyBorder="1"/>
    <xf numFmtId="2" fontId="4" fillId="3" borderId="20" xfId="11" applyNumberFormat="1" applyFont="1" applyFill="1" applyBorder="1"/>
    <xf numFmtId="2" fontId="4" fillId="3" borderId="22" xfId="11" applyNumberFormat="1" applyFont="1" applyFill="1" applyBorder="1"/>
    <xf numFmtId="2" fontId="4" fillId="3" borderId="23" xfId="11" applyNumberFormat="1" applyFont="1" applyFill="1" applyBorder="1"/>
    <xf numFmtId="2" fontId="4" fillId="3" borderId="26" xfId="11" applyNumberFormat="1" applyFont="1" applyFill="1" applyBorder="1"/>
    <xf numFmtId="4" fontId="4" fillId="0" borderId="20" xfId="9" applyNumberFormat="1" applyFont="1" applyFill="1" applyBorder="1"/>
    <xf numFmtId="4" fontId="4" fillId="2" borderId="20" xfId="9" applyNumberFormat="1" applyFont="1" applyFill="1" applyBorder="1"/>
    <xf numFmtId="4" fontId="4" fillId="2" borderId="22" xfId="9" applyNumberFormat="1" applyFont="1" applyFill="1" applyBorder="1"/>
    <xf numFmtId="4" fontId="4" fillId="3" borderId="20" xfId="9" applyNumberFormat="1" applyFont="1" applyFill="1" applyBorder="1"/>
    <xf numFmtId="4" fontId="4" fillId="3" borderId="22" xfId="9" applyNumberFormat="1" applyFont="1" applyFill="1" applyBorder="1"/>
    <xf numFmtId="4" fontId="4" fillId="3" borderId="23" xfId="9" applyNumberFormat="1" applyFont="1" applyFill="1" applyBorder="1"/>
    <xf numFmtId="166" fontId="4" fillId="0" borderId="13" xfId="9" applyNumberFormat="1" applyFont="1" applyFill="1" applyBorder="1" applyAlignment="1">
      <alignment horizontal="center" vertical="center"/>
    </xf>
    <xf numFmtId="166" fontId="4" fillId="0" borderId="14" xfId="9" applyNumberFormat="1" applyFont="1" applyFill="1" applyBorder="1" applyAlignment="1">
      <alignment horizontal="center" vertical="center"/>
    </xf>
    <xf numFmtId="3" fontId="7" fillId="0" borderId="10" xfId="9" quotePrefix="1" applyNumberFormat="1" applyFont="1" applyFill="1" applyBorder="1" applyAlignment="1">
      <alignment horizontal="right"/>
    </xf>
    <xf numFmtId="166" fontId="7" fillId="0" borderId="10" xfId="9" applyNumberFormat="1" applyFont="1" applyFill="1" applyBorder="1" applyAlignment="1">
      <alignment horizontal="left"/>
    </xf>
    <xf numFmtId="0" fontId="4" fillId="0" borderId="11" xfId="0" quotePrefix="1" applyNumberFormat="1" applyFont="1" applyBorder="1" applyAlignment="1">
      <alignment horizontal="center" vertical="center"/>
    </xf>
    <xf numFmtId="0" fontId="4" fillId="0" borderId="12" xfId="0" quotePrefix="1" applyNumberFormat="1" applyFont="1" applyBorder="1" applyAlignment="1">
      <alignment horizontal="center" vertical="center"/>
    </xf>
    <xf numFmtId="0" fontId="4" fillId="0" borderId="7" xfId="0" quotePrefix="1" applyNumberFormat="1" applyFont="1" applyBorder="1" applyAlignment="1">
      <alignment horizontal="center" vertical="center"/>
    </xf>
    <xf numFmtId="166" fontId="4" fillId="0" borderId="15" xfId="9" applyNumberFormat="1" applyFont="1" applyFill="1" applyBorder="1" applyAlignment="1">
      <alignment horizontal="center" vertical="center"/>
    </xf>
    <xf numFmtId="166" fontId="4" fillId="0" borderId="11" xfId="9" applyNumberFormat="1" applyFont="1" applyFill="1" applyBorder="1" applyAlignment="1">
      <alignment horizontal="center" vertical="center"/>
    </xf>
    <xf numFmtId="166" fontId="4" fillId="0" borderId="6" xfId="9" applyNumberFormat="1" applyFont="1" applyFill="1" applyBorder="1" applyAlignment="1">
      <alignment horizontal="center" vertical="center"/>
    </xf>
    <xf numFmtId="166" fontId="4" fillId="0" borderId="7" xfId="9" applyNumberFormat="1" applyFont="1" applyFill="1" applyBorder="1" applyAlignment="1">
      <alignment horizontal="center" vertical="center"/>
    </xf>
    <xf numFmtId="166" fontId="4" fillId="0" borderId="1" xfId="9" applyNumberFormat="1" applyFont="1" applyFill="1" applyBorder="1" applyAlignment="1">
      <alignment horizontal="center" vertical="center"/>
    </xf>
    <xf numFmtId="166" fontId="4" fillId="0" borderId="2" xfId="9" applyNumberFormat="1" applyFont="1" applyFill="1" applyBorder="1" applyAlignment="1">
      <alignment horizontal="center" vertical="center"/>
    </xf>
    <xf numFmtId="0" fontId="4" fillId="0" borderId="30" xfId="0" applyNumberFormat="1" applyFont="1" applyBorder="1" applyAlignment="1">
      <alignment horizontal="center" vertical="center" wrapText="1"/>
    </xf>
    <xf numFmtId="0" fontId="4" fillId="0" borderId="31" xfId="0" applyNumberFormat="1" applyFont="1" applyBorder="1" applyAlignment="1">
      <alignment horizontal="center" vertical="center" wrapText="1"/>
    </xf>
    <xf numFmtId="0" fontId="4" fillId="0" borderId="32" xfId="0" applyNumberFormat="1" applyFont="1" applyBorder="1" applyAlignment="1">
      <alignment horizontal="center" vertical="center" wrapText="1"/>
    </xf>
    <xf numFmtId="0" fontId="4" fillId="0" borderId="30" xfId="0" quotePrefix="1" applyNumberFormat="1" applyFont="1" applyBorder="1" applyAlignment="1">
      <alignment horizontal="left" vertical="center"/>
    </xf>
    <xf numFmtId="0" fontId="4" fillId="0" borderId="31" xfId="0" quotePrefix="1" applyNumberFormat="1" applyFont="1" applyBorder="1" applyAlignment="1">
      <alignment horizontal="left" vertical="center"/>
    </xf>
    <xf numFmtId="0" fontId="4" fillId="0" borderId="32" xfId="0" quotePrefix="1" applyNumberFormat="1" applyFont="1" applyBorder="1" applyAlignment="1">
      <alignment horizontal="left" vertical="center"/>
    </xf>
    <xf numFmtId="166" fontId="4" fillId="0" borderId="16" xfId="9" applyNumberFormat="1" applyFont="1" applyFill="1" applyBorder="1" applyAlignment="1">
      <alignment horizontal="center" vertical="center"/>
    </xf>
    <xf numFmtId="166" fontId="11" fillId="0" borderId="33" xfId="9" quotePrefix="1" applyNumberFormat="1" applyFont="1" applyFill="1" applyBorder="1" applyAlignment="1">
      <alignment horizontal="center" vertical="center"/>
    </xf>
    <xf numFmtId="166" fontId="11" fillId="0" borderId="34" xfId="9" applyNumberFormat="1" applyFont="1" applyFill="1" applyBorder="1" applyAlignment="1">
      <alignment horizontal="center" vertical="center"/>
    </xf>
    <xf numFmtId="166" fontId="11" fillId="0" borderId="35" xfId="9" applyNumberFormat="1" applyFont="1" applyFill="1" applyBorder="1" applyAlignment="1">
      <alignment horizontal="center" vertical="center"/>
    </xf>
    <xf numFmtId="0" fontId="4" fillId="0" borderId="27" xfId="0" applyNumberFormat="1" applyFont="1" applyBorder="1" applyAlignment="1">
      <alignment horizontal="left" vertical="center" wrapText="1"/>
    </xf>
    <xf numFmtId="0" fontId="4" fillId="0" borderId="28" xfId="0" applyNumberFormat="1" applyFont="1" applyBorder="1" applyAlignment="1">
      <alignment horizontal="left" vertical="center" wrapText="1"/>
    </xf>
    <xf numFmtId="0" fontId="4" fillId="0" borderId="29" xfId="0" applyNumberFormat="1" applyFont="1" applyBorder="1" applyAlignment="1">
      <alignment horizontal="left" vertical="center" wrapText="1"/>
    </xf>
    <xf numFmtId="0" fontId="4" fillId="0" borderId="30" xfId="0" quotePrefix="1" applyNumberFormat="1" applyFont="1" applyBorder="1" applyAlignment="1">
      <alignment horizontal="left" vertical="center" wrapText="1"/>
    </xf>
    <xf numFmtId="0" fontId="4" fillId="0" borderId="31" xfId="0" quotePrefix="1" applyNumberFormat="1" applyFont="1" applyBorder="1" applyAlignment="1">
      <alignment horizontal="left" vertical="center" wrapText="1"/>
    </xf>
    <xf numFmtId="0" fontId="4" fillId="0" borderId="32" xfId="0" quotePrefix="1" applyNumberFormat="1" applyFont="1" applyBorder="1" applyAlignment="1">
      <alignment horizontal="left" vertical="center" wrapText="1"/>
    </xf>
    <xf numFmtId="0" fontId="4" fillId="0" borderId="30" xfId="8" quotePrefix="1" applyNumberFormat="1" applyFont="1" applyFill="1" applyBorder="1" applyAlignment="1">
      <alignment horizontal="left" vertical="center" wrapText="1"/>
    </xf>
    <xf numFmtId="0" fontId="4" fillId="0" borderId="31" xfId="8" quotePrefix="1" applyNumberFormat="1" applyFont="1" applyFill="1" applyBorder="1" applyAlignment="1">
      <alignment horizontal="left" vertical="center" wrapText="1"/>
    </xf>
    <xf numFmtId="0" fontId="4" fillId="0" borderId="32" xfId="8" quotePrefix="1" applyNumberFormat="1" applyFont="1" applyFill="1" applyBorder="1" applyAlignment="1">
      <alignment horizontal="left" vertical="center" wrapText="1"/>
    </xf>
    <xf numFmtId="0" fontId="4" fillId="0" borderId="27" xfId="8" quotePrefix="1" applyNumberFormat="1" applyFont="1" applyFill="1" applyBorder="1" applyAlignment="1">
      <alignment horizontal="left" vertical="center" wrapText="1"/>
    </xf>
    <xf numFmtId="0" fontId="4" fillId="0" borderId="28" xfId="8" applyNumberFormat="1" applyFont="1" applyFill="1" applyBorder="1" applyAlignment="1">
      <alignment horizontal="left" vertical="center" wrapText="1"/>
    </xf>
    <xf numFmtId="0" fontId="4" fillId="0" borderId="29" xfId="8" applyNumberFormat="1" applyFont="1" applyFill="1" applyBorder="1" applyAlignment="1">
      <alignment horizontal="left" vertical="center" wrapText="1"/>
    </xf>
    <xf numFmtId="0" fontId="4" fillId="0" borderId="36" xfId="8" quotePrefix="1" applyNumberFormat="1" applyFont="1" applyFill="1" applyBorder="1" applyAlignment="1">
      <alignment horizontal="left" vertical="center" wrapText="1"/>
    </xf>
    <xf numFmtId="0" fontId="4" fillId="0" borderId="37" xfId="8" applyNumberFormat="1" applyFont="1" applyFill="1" applyBorder="1" applyAlignment="1">
      <alignment horizontal="left" vertical="center" wrapText="1"/>
    </xf>
    <xf numFmtId="0" fontId="4" fillId="0" borderId="38" xfId="8" applyNumberFormat="1" applyFont="1" applyFill="1" applyBorder="1" applyAlignment="1">
      <alignment horizontal="left" vertical="center" wrapText="1"/>
    </xf>
    <xf numFmtId="0" fontId="4" fillId="0" borderId="30" xfId="8" applyNumberFormat="1" applyFont="1" applyFill="1" applyBorder="1" applyAlignment="1">
      <alignment horizontal="left" vertical="center" wrapText="1"/>
    </xf>
    <xf numFmtId="0" fontId="4" fillId="0" borderId="31" xfId="8" applyNumberFormat="1" applyFont="1" applyFill="1" applyBorder="1" applyAlignment="1">
      <alignment horizontal="left" vertical="center" wrapText="1"/>
    </xf>
    <xf numFmtId="0" fontId="4" fillId="0" borderId="32" xfId="8" applyNumberFormat="1" applyFont="1" applyFill="1" applyBorder="1" applyAlignment="1">
      <alignment horizontal="left" vertical="center" wrapText="1"/>
    </xf>
    <xf numFmtId="0" fontId="4" fillId="0" borderId="30" xfId="8" applyNumberFormat="1" applyFont="1" applyFill="1" applyBorder="1" applyAlignment="1">
      <alignment horizontal="center" vertical="center" wrapText="1"/>
    </xf>
    <xf numFmtId="0" fontId="4" fillId="0" borderId="31" xfId="8" applyNumberFormat="1" applyFont="1" applyFill="1" applyBorder="1" applyAlignment="1">
      <alignment horizontal="center" vertical="center" wrapText="1"/>
    </xf>
    <xf numFmtId="0" fontId="4" fillId="0" borderId="32" xfId="8" applyNumberFormat="1" applyFont="1" applyFill="1" applyBorder="1" applyAlignment="1">
      <alignment horizontal="center" vertical="center" wrapText="1"/>
    </xf>
    <xf numFmtId="165" fontId="4" fillId="0" borderId="17" xfId="9" quotePrefix="1" applyNumberFormat="1" applyFont="1" applyFill="1" applyBorder="1" applyAlignment="1">
      <alignment horizontal="center" vertical="center" wrapText="1"/>
    </xf>
    <xf numFmtId="165" fontId="4" fillId="0" borderId="17" xfId="0" applyNumberFormat="1" applyFont="1" applyFill="1" applyBorder="1" applyAlignment="1">
      <alignment horizontal="center" vertical="center" wrapText="1"/>
    </xf>
    <xf numFmtId="165" fontId="4" fillId="0" borderId="14" xfId="0" applyNumberFormat="1" applyFont="1" applyFill="1" applyBorder="1" applyAlignment="1">
      <alignment horizontal="center" vertical="center" wrapText="1"/>
    </xf>
    <xf numFmtId="165" fontId="7" fillId="0" borderId="10" xfId="9" quotePrefix="1" applyNumberFormat="1" applyFont="1" applyFill="1" applyBorder="1" applyAlignment="1">
      <alignment horizontal="left"/>
    </xf>
    <xf numFmtId="3" fontId="11" fillId="0" borderId="21" xfId="9" quotePrefix="1" applyNumberFormat="1" applyFont="1" applyFill="1" applyBorder="1" applyAlignment="1">
      <alignment horizontal="center" vertical="center"/>
    </xf>
    <xf numFmtId="3" fontId="11" fillId="0" borderId="21" xfId="9" applyNumberFormat="1" applyFont="1" applyFill="1" applyBorder="1" applyAlignment="1">
      <alignment horizontal="center" vertical="center"/>
    </xf>
    <xf numFmtId="164" fontId="11" fillId="0" borderId="21" xfId="9" quotePrefix="1" applyNumberFormat="1" applyFont="1" applyFill="1" applyBorder="1" applyAlignment="1">
      <alignment horizontal="center" vertical="center"/>
    </xf>
    <xf numFmtId="164" fontId="11" fillId="0" borderId="21" xfId="9" applyNumberFormat="1" applyFont="1" applyFill="1" applyBorder="1" applyAlignment="1">
      <alignment horizontal="center" vertical="center"/>
    </xf>
    <xf numFmtId="3" fontId="4" fillId="0" borderId="13" xfId="9" applyNumberFormat="1" applyFont="1" applyFill="1" applyBorder="1" applyAlignment="1">
      <alignment horizontal="center" vertical="center" wrapText="1"/>
    </xf>
    <xf numFmtId="3" fontId="4" fillId="0" borderId="17" xfId="0" applyNumberFormat="1" applyFont="1" applyFill="1" applyBorder="1" applyAlignment="1">
      <alignment horizontal="center" vertical="center" wrapText="1"/>
    </xf>
    <xf numFmtId="3" fontId="4" fillId="0" borderId="14" xfId="0" applyNumberFormat="1" applyFont="1" applyFill="1" applyBorder="1" applyAlignment="1">
      <alignment horizontal="center" vertical="center" wrapText="1"/>
    </xf>
    <xf numFmtId="3" fontId="4" fillId="0" borderId="13" xfId="9" quotePrefix="1" applyNumberFormat="1" applyFont="1" applyFill="1" applyBorder="1" applyAlignment="1">
      <alignment horizontal="center" vertical="center" wrapText="1"/>
    </xf>
    <xf numFmtId="3" fontId="4" fillId="0" borderId="16" xfId="9" quotePrefix="1" applyNumberFormat="1" applyFont="1" applyFill="1" applyBorder="1" applyAlignment="1">
      <alignment horizontal="center" vertical="center" wrapText="1"/>
    </xf>
    <xf numFmtId="164" fontId="4" fillId="0" borderId="13" xfId="9" applyNumberFormat="1" applyFont="1" applyFill="1" applyBorder="1" applyAlignment="1">
      <alignment horizontal="center" vertical="center" wrapText="1"/>
    </xf>
    <xf numFmtId="164" fontId="4" fillId="0" borderId="14" xfId="0" applyNumberFormat="1" applyFont="1" applyFill="1" applyBorder="1" applyAlignment="1">
      <alignment horizontal="center" vertical="center" wrapText="1"/>
    </xf>
    <xf numFmtId="0" fontId="4" fillId="0" borderId="12" xfId="0" quotePrefix="1" applyNumberFormat="1" applyFont="1" applyFill="1" applyBorder="1" applyAlignment="1">
      <alignment horizontal="center" vertical="center" wrapText="1"/>
    </xf>
    <xf numFmtId="0" fontId="4" fillId="0" borderId="12"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3" fontId="4" fillId="0" borderId="15" xfId="9" applyNumberFormat="1" applyFont="1" applyFill="1" applyBorder="1" applyAlignment="1">
      <alignment horizontal="center" vertical="center"/>
    </xf>
    <xf numFmtId="3" fontId="4" fillId="0" borderId="1" xfId="9" applyNumberFormat="1" applyFont="1" applyFill="1" applyBorder="1" applyAlignment="1">
      <alignment horizontal="center" vertical="center"/>
    </xf>
    <xf numFmtId="3" fontId="4" fillId="0" borderId="6" xfId="9" applyNumberFormat="1" applyFont="1" applyFill="1" applyBorder="1" applyAlignment="1">
      <alignment horizontal="center" vertical="center"/>
    </xf>
    <xf numFmtId="3" fontId="4" fillId="0" borderId="2" xfId="9" applyNumberFormat="1" applyFont="1" applyFill="1" applyBorder="1" applyAlignment="1">
      <alignment horizontal="center" vertical="center"/>
    </xf>
    <xf numFmtId="3" fontId="7" fillId="0" borderId="10" xfId="11" quotePrefix="1" applyNumberFormat="1" applyFont="1" applyFill="1" applyBorder="1" applyAlignment="1">
      <alignment horizontal="right"/>
    </xf>
    <xf numFmtId="165" fontId="7" fillId="0" borderId="10" xfId="11" quotePrefix="1" applyNumberFormat="1" applyFont="1" applyFill="1" applyBorder="1" applyAlignment="1">
      <alignment horizontal="left"/>
    </xf>
    <xf numFmtId="3" fontId="4" fillId="0" borderId="15" xfId="11" applyNumberFormat="1" applyFont="1" applyFill="1" applyBorder="1" applyAlignment="1">
      <alignment horizontal="center" vertical="center"/>
    </xf>
    <xf numFmtId="3" fontId="4" fillId="0" borderId="1" xfId="11" applyNumberFormat="1" applyFont="1" applyFill="1" applyBorder="1" applyAlignment="1">
      <alignment horizontal="center" vertical="center"/>
    </xf>
    <xf numFmtId="3" fontId="4" fillId="0" borderId="6" xfId="11" applyNumberFormat="1" applyFont="1" applyFill="1" applyBorder="1" applyAlignment="1">
      <alignment horizontal="center" vertical="center"/>
    </xf>
    <xf numFmtId="3" fontId="4" fillId="0" borderId="2" xfId="11" applyNumberFormat="1" applyFont="1" applyFill="1" applyBorder="1" applyAlignment="1">
      <alignment horizontal="center" vertical="center"/>
    </xf>
    <xf numFmtId="3" fontId="4" fillId="0" borderId="9" xfId="11" applyNumberFormat="1" applyFont="1" applyFill="1" applyBorder="1" applyAlignment="1">
      <alignment horizontal="center"/>
    </xf>
    <xf numFmtId="3" fontId="4" fillId="0" borderId="18" xfId="11" applyNumberFormat="1" applyFont="1" applyFill="1" applyBorder="1" applyAlignment="1">
      <alignment horizontal="center"/>
    </xf>
    <xf numFmtId="166" fontId="4" fillId="0" borderId="16" xfId="11" quotePrefix="1" applyNumberFormat="1" applyFont="1" applyFill="1" applyBorder="1" applyAlignment="1">
      <alignment horizontal="center" vertical="center"/>
    </xf>
    <xf numFmtId="166" fontId="4" fillId="0" borderId="6" xfId="11" quotePrefix="1" applyNumberFormat="1" applyFont="1" applyFill="1" applyBorder="1" applyAlignment="1">
      <alignment horizontal="center" vertical="center"/>
    </xf>
    <xf numFmtId="0" fontId="4" fillId="0" borderId="27" xfId="11" quotePrefix="1" applyNumberFormat="1" applyFont="1" applyFill="1" applyBorder="1" applyAlignment="1">
      <alignment vertical="center"/>
    </xf>
    <xf numFmtId="0" fontId="4" fillId="0" borderId="28" xfId="11" quotePrefix="1" applyNumberFormat="1" applyFont="1" applyFill="1" applyBorder="1" applyAlignment="1">
      <alignment vertical="center"/>
    </xf>
    <xf numFmtId="0" fontId="4" fillId="0" borderId="29" xfId="11" quotePrefix="1" applyNumberFormat="1" applyFont="1" applyFill="1" applyBorder="1" applyAlignment="1">
      <alignment vertical="center"/>
    </xf>
    <xf numFmtId="0" fontId="4" fillId="0" borderId="30" xfId="11" quotePrefix="1" applyNumberFormat="1" applyFont="1" applyFill="1" applyBorder="1" applyAlignment="1">
      <alignment horizontal="center" vertical="center"/>
    </xf>
    <xf numFmtId="0" fontId="4" fillId="0" borderId="31" xfId="11" quotePrefix="1" applyNumberFormat="1" applyFont="1" applyFill="1" applyBorder="1" applyAlignment="1">
      <alignment horizontal="center" vertical="center"/>
    </xf>
    <xf numFmtId="0" fontId="4" fillId="0" borderId="32" xfId="11" quotePrefix="1" applyNumberFormat="1" applyFont="1" applyFill="1" applyBorder="1" applyAlignment="1">
      <alignment horizontal="center" vertical="center"/>
    </xf>
    <xf numFmtId="3" fontId="4" fillId="0" borderId="13" xfId="11" quotePrefix="1" applyNumberFormat="1" applyFont="1" applyFill="1" applyBorder="1" applyAlignment="1">
      <alignment horizontal="center" vertical="center" wrapText="1"/>
    </xf>
    <xf numFmtId="166" fontId="4" fillId="0" borderId="13" xfId="11" quotePrefix="1" applyNumberFormat="1" applyFont="1" applyFill="1" applyBorder="1" applyAlignment="1">
      <alignment horizontal="center" vertical="center" wrapText="1"/>
    </xf>
    <xf numFmtId="166" fontId="4" fillId="0" borderId="14" xfId="0" applyNumberFormat="1" applyFont="1" applyFill="1" applyBorder="1" applyAlignment="1">
      <alignment horizontal="center" vertical="center" wrapText="1"/>
    </xf>
    <xf numFmtId="0" fontId="4" fillId="0" borderId="25" xfId="8" quotePrefix="1" applyNumberFormat="1" applyFont="1" applyFill="1" applyBorder="1" applyAlignment="1">
      <alignment horizontal="left" vertical="center" wrapText="1"/>
    </xf>
    <xf numFmtId="0" fontId="4" fillId="0" borderId="30" xfId="10" quotePrefix="1" applyNumberFormat="1" applyFont="1" applyFill="1" applyBorder="1" applyAlignment="1">
      <alignment horizontal="left" vertical="center" wrapText="1"/>
    </xf>
    <xf numFmtId="166" fontId="11" fillId="0" borderId="21" xfId="11" quotePrefix="1" applyNumberFormat="1" applyFont="1" applyFill="1" applyBorder="1" applyAlignment="1">
      <alignment horizontal="center" vertical="center"/>
    </xf>
    <xf numFmtId="166" fontId="11" fillId="0" borderId="21" xfId="11" applyNumberFormat="1" applyFont="1" applyFill="1" applyBorder="1" applyAlignment="1">
      <alignment horizontal="center" vertical="center"/>
    </xf>
    <xf numFmtId="3" fontId="11" fillId="0" borderId="21" xfId="11" quotePrefix="1" applyNumberFormat="1" applyFont="1" applyFill="1" applyBorder="1" applyAlignment="1">
      <alignment horizontal="center" vertical="center"/>
    </xf>
    <xf numFmtId="0" fontId="4" fillId="0" borderId="30" xfId="11" applyNumberFormat="1" applyFont="1" applyFill="1" applyBorder="1" applyAlignment="1">
      <alignment horizontal="left" vertical="center"/>
    </xf>
    <xf numFmtId="0" fontId="4" fillId="0" borderId="31" xfId="11" applyNumberFormat="1" applyFont="1" applyFill="1" applyBorder="1" applyAlignment="1">
      <alignment horizontal="left" vertical="center"/>
    </xf>
    <xf numFmtId="0" fontId="4" fillId="0" borderId="32" xfId="11" applyNumberFormat="1" applyFont="1" applyFill="1" applyBorder="1" applyAlignment="1">
      <alignment horizontal="left" vertical="center"/>
    </xf>
    <xf numFmtId="0" fontId="4" fillId="0" borderId="30" xfId="11" quotePrefix="1" applyNumberFormat="1" applyFont="1" applyFill="1" applyBorder="1" applyAlignment="1">
      <alignment horizontal="left" vertical="center"/>
    </xf>
    <xf numFmtId="0" fontId="4" fillId="0" borderId="31" xfId="11" quotePrefix="1" applyNumberFormat="1" applyFont="1" applyFill="1" applyBorder="1" applyAlignment="1">
      <alignment horizontal="left" vertical="center"/>
    </xf>
    <xf numFmtId="0" fontId="4" fillId="0" borderId="32" xfId="11" quotePrefix="1" applyNumberFormat="1" applyFont="1" applyFill="1" applyBorder="1" applyAlignment="1">
      <alignment horizontal="left" vertical="center"/>
    </xf>
    <xf numFmtId="0" fontId="4" fillId="0" borderId="27" xfId="11" quotePrefix="1" applyNumberFormat="1" applyFont="1" applyFill="1" applyBorder="1" applyAlignment="1">
      <alignment horizontal="left" vertical="center"/>
    </xf>
    <xf numFmtId="0" fontId="4" fillId="0" borderId="28" xfId="11" quotePrefix="1" applyNumberFormat="1" applyFont="1" applyFill="1" applyBorder="1" applyAlignment="1">
      <alignment horizontal="left" vertical="center"/>
    </xf>
    <xf numFmtId="0" fontId="4" fillId="0" borderId="29" xfId="11" quotePrefix="1" applyNumberFormat="1" applyFont="1" applyFill="1" applyBorder="1" applyAlignment="1">
      <alignment horizontal="left" vertical="center"/>
    </xf>
    <xf numFmtId="3" fontId="11" fillId="0" borderId="21" xfId="11" applyNumberFormat="1" applyFont="1" applyFill="1" applyBorder="1" applyAlignment="1">
      <alignment horizontal="center" vertical="center"/>
    </xf>
    <xf numFmtId="0" fontId="4" fillId="0" borderId="30" xfId="11" applyNumberFormat="1" applyFont="1" applyFill="1" applyBorder="1" applyAlignment="1">
      <alignment horizontal="left"/>
    </xf>
    <xf numFmtId="0" fontId="4" fillId="0" borderId="31" xfId="11" applyNumberFormat="1" applyFont="1" applyFill="1" applyBorder="1" applyAlignment="1">
      <alignment horizontal="left"/>
    </xf>
    <xf numFmtId="0" fontId="4" fillId="0" borderId="32" xfId="11" applyNumberFormat="1" applyFont="1" applyFill="1" applyBorder="1" applyAlignment="1">
      <alignment horizontal="left"/>
    </xf>
    <xf numFmtId="0" fontId="4" fillId="0" borderId="30" xfId="0" quotePrefix="1" applyNumberFormat="1" applyFont="1" applyFill="1" applyBorder="1" applyAlignment="1">
      <alignment horizontal="left" wrapText="1"/>
    </xf>
    <xf numFmtId="0" fontId="4" fillId="0" borderId="31" xfId="0" quotePrefix="1" applyNumberFormat="1" applyFont="1" applyFill="1" applyBorder="1" applyAlignment="1">
      <alignment horizontal="left" wrapText="1"/>
    </xf>
    <xf numFmtId="0" fontId="4" fillId="0" borderId="32" xfId="0" quotePrefix="1" applyNumberFormat="1" applyFont="1" applyFill="1" applyBorder="1" applyAlignment="1">
      <alignment horizontal="left" wrapText="1"/>
    </xf>
    <xf numFmtId="0" fontId="4" fillId="0" borderId="31" xfId="0" applyNumberFormat="1" applyFont="1" applyFill="1" applyBorder="1" applyAlignment="1">
      <alignment horizontal="left" vertical="center" wrapText="1"/>
    </xf>
    <xf numFmtId="0" fontId="4" fillId="0" borderId="32" xfId="0" applyNumberFormat="1" applyFont="1" applyFill="1" applyBorder="1" applyAlignment="1">
      <alignment horizontal="left" vertical="center" wrapText="1"/>
    </xf>
    <xf numFmtId="0" fontId="4" fillId="0" borderId="30" xfId="0" applyNumberFormat="1" applyFont="1" applyFill="1" applyBorder="1" applyAlignment="1">
      <alignment horizontal="left" vertical="center" wrapText="1"/>
    </xf>
    <xf numFmtId="0" fontId="4" fillId="0" borderId="27" xfId="11" quotePrefix="1" applyNumberFormat="1" applyFont="1" applyFill="1" applyBorder="1" applyAlignment="1">
      <alignment horizontal="left"/>
    </xf>
    <xf numFmtId="0" fontId="4" fillId="0" borderId="28" xfId="11" applyNumberFormat="1" applyFont="1" applyFill="1" applyBorder="1" applyAlignment="1">
      <alignment horizontal="left"/>
    </xf>
    <xf numFmtId="0" fontId="4" fillId="0" borderId="29" xfId="11" applyNumberFormat="1" applyFont="1" applyFill="1" applyBorder="1" applyAlignment="1">
      <alignment horizontal="left"/>
    </xf>
    <xf numFmtId="0" fontId="4" fillId="0" borderId="30" xfId="8" quotePrefix="1" applyNumberFormat="1" applyFont="1" applyFill="1" applyBorder="1" applyAlignment="1">
      <alignment horizontal="left" wrapText="1"/>
    </xf>
    <xf numFmtId="0" fontId="4" fillId="0" borderId="31" xfId="8" quotePrefix="1" applyNumberFormat="1" applyFont="1" applyFill="1" applyBorder="1" applyAlignment="1">
      <alignment horizontal="left" wrapText="1"/>
    </xf>
    <xf numFmtId="0" fontId="4" fillId="0" borderId="32" xfId="8" quotePrefix="1" applyNumberFormat="1" applyFont="1" applyFill="1" applyBorder="1" applyAlignment="1">
      <alignment horizontal="left" wrapText="1"/>
    </xf>
    <xf numFmtId="0" fontId="4" fillId="0" borderId="30" xfId="11" quotePrefix="1" applyNumberFormat="1" applyFont="1" applyFill="1" applyBorder="1" applyAlignment="1">
      <alignment horizontal="left"/>
    </xf>
    <xf numFmtId="0" fontId="4" fillId="0" borderId="31" xfId="11" quotePrefix="1" applyNumberFormat="1" applyFont="1" applyFill="1" applyBorder="1" applyAlignment="1">
      <alignment horizontal="left"/>
    </xf>
    <xf numFmtId="0" fontId="4" fillId="0" borderId="32" xfId="11" quotePrefix="1" applyNumberFormat="1" applyFont="1" applyFill="1" applyBorder="1" applyAlignment="1">
      <alignment horizontal="left"/>
    </xf>
    <xf numFmtId="0" fontId="4" fillId="0" borderId="28" xfId="11" quotePrefix="1" applyNumberFormat="1" applyFont="1" applyFill="1" applyBorder="1" applyAlignment="1">
      <alignment horizontal="left"/>
    </xf>
    <xf numFmtId="0" fontId="4" fillId="0" borderId="29" xfId="11" quotePrefix="1" applyNumberFormat="1" applyFont="1" applyFill="1" applyBorder="1" applyAlignment="1">
      <alignment horizontal="left"/>
    </xf>
    <xf numFmtId="3" fontId="4" fillId="0" borderId="19" xfId="11" applyNumberFormat="1" applyFont="1" applyFill="1" applyBorder="1" applyAlignment="1">
      <alignment horizontal="center"/>
    </xf>
    <xf numFmtId="0" fontId="4" fillId="0" borderId="27" xfId="10" quotePrefix="1" applyNumberFormat="1" applyFont="1" applyFill="1" applyBorder="1" applyAlignment="1">
      <alignment horizontal="left" vertical="center" wrapText="1"/>
    </xf>
    <xf numFmtId="0" fontId="4" fillId="0" borderId="36" xfId="10" quotePrefix="1" applyNumberFormat="1" applyFont="1" applyFill="1" applyBorder="1" applyAlignment="1">
      <alignment horizontal="left" vertical="center" wrapText="1"/>
    </xf>
    <xf numFmtId="0" fontId="4" fillId="0" borderId="30" xfId="11" applyNumberFormat="1" applyFont="1" applyFill="1" applyBorder="1" applyAlignment="1">
      <alignment horizontal="center" vertical="center"/>
    </xf>
    <xf numFmtId="0" fontId="4" fillId="0" borderId="31" xfId="11" applyNumberFormat="1" applyFont="1" applyFill="1" applyBorder="1" applyAlignment="1">
      <alignment horizontal="center" vertical="center"/>
    </xf>
    <xf numFmtId="0" fontId="4" fillId="0" borderId="32" xfId="11" applyNumberFormat="1" applyFont="1" applyFill="1" applyBorder="1" applyAlignment="1">
      <alignment horizontal="center" vertical="center"/>
    </xf>
    <xf numFmtId="166" fontId="4" fillId="0" borderId="16" xfId="11" applyNumberFormat="1" applyFont="1" applyFill="1" applyBorder="1" applyAlignment="1">
      <alignment horizontal="center" vertical="center"/>
    </xf>
    <xf numFmtId="166" fontId="4" fillId="0" borderId="6" xfId="11" applyNumberFormat="1" applyFont="1" applyFill="1" applyBorder="1" applyAlignment="1">
      <alignment horizontal="center" vertical="center"/>
    </xf>
    <xf numFmtId="0" fontId="4" fillId="0" borderId="30" xfId="8" quotePrefix="1" applyNumberFormat="1" applyFont="1" applyFill="1" applyBorder="1" applyAlignment="1">
      <alignment horizontal="left" vertical="center"/>
    </xf>
    <xf numFmtId="0" fontId="4" fillId="0" borderId="31" xfId="8" quotePrefix="1" applyNumberFormat="1" applyFont="1" applyFill="1" applyBorder="1" applyAlignment="1">
      <alignment horizontal="left" vertical="center"/>
    </xf>
    <xf numFmtId="0" fontId="4" fillId="0" borderId="32" xfId="8" quotePrefix="1" applyNumberFormat="1" applyFont="1" applyFill="1" applyBorder="1" applyAlignment="1">
      <alignment horizontal="left" vertical="center"/>
    </xf>
    <xf numFmtId="166" fontId="11" fillId="0" borderId="21" xfId="11" quotePrefix="1" applyNumberFormat="1" applyFont="1" applyFill="1" applyBorder="1" applyAlignment="1">
      <alignment horizontal="center"/>
    </xf>
    <xf numFmtId="3" fontId="11" fillId="0" borderId="21" xfId="11" quotePrefix="1" applyNumberFormat="1" applyFont="1" applyFill="1" applyBorder="1" applyAlignment="1">
      <alignment horizontal="center"/>
    </xf>
    <xf numFmtId="3" fontId="11" fillId="0" borderId="21" xfId="11" applyNumberFormat="1" applyFont="1" applyFill="1" applyBorder="1" applyAlignment="1">
      <alignment horizontal="center"/>
    </xf>
    <xf numFmtId="0" fontId="7" fillId="0" borderId="10" xfId="11" quotePrefix="1" applyNumberFormat="1" applyFont="1" applyFill="1" applyBorder="1" applyAlignment="1">
      <alignment horizontal="left"/>
    </xf>
  </cellXfs>
  <cellStyles count="13">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xfId="5" builtinId="16" customBuiltin="1"/>
    <cellStyle name="Heading 2" xfId="6" builtinId="17" customBuiltin="1"/>
    <cellStyle name="Hyperlink" xfId="7" builtinId="8"/>
    <cellStyle name="Normal" xfId="0" builtinId="0"/>
    <cellStyle name="Normal 10" xfId="8" xr:uid="{00000000-0005-0000-0000-000008000000}"/>
    <cellStyle name="normal 2" xfId="9" xr:uid="{00000000-0005-0000-0000-000009000000}"/>
    <cellStyle name="Normal_potatoes" xfId="10" xr:uid="{00000000-0005-0000-0000-00000A000000}"/>
    <cellStyle name="normal_potatoes_1" xfId="11" xr:uid="{00000000-0005-0000-0000-00000B000000}"/>
    <cellStyle name="Total" xfId="12"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
  <sheetViews>
    <sheetView tabSelected="1" workbookViewId="0"/>
  </sheetViews>
  <sheetFormatPr defaultColWidth="9.28515625" defaultRowHeight="12.75" x14ac:dyDescent="0.2"/>
  <cols>
    <col min="1" max="1" width="12.5703125" style="5" customWidth="1"/>
    <col min="2" max="2" width="11.7109375" style="5" customWidth="1"/>
    <col min="3" max="16384" width="9.28515625" style="5"/>
  </cols>
  <sheetData>
    <row r="2" spans="1:2" s="4" customFormat="1" x14ac:dyDescent="0.2">
      <c r="A2" s="4" t="s">
        <v>15</v>
      </c>
      <c r="B2" s="99" t="s">
        <v>81</v>
      </c>
    </row>
    <row r="4" spans="1:2" x14ac:dyDescent="0.2">
      <c r="A4" s="4" t="s">
        <v>16</v>
      </c>
      <c r="B4" s="2" t="s">
        <v>71</v>
      </c>
    </row>
    <row r="5" spans="1:2" x14ac:dyDescent="0.2">
      <c r="B5" s="1" t="s">
        <v>72</v>
      </c>
    </row>
    <row r="6" spans="1:2" x14ac:dyDescent="0.2">
      <c r="B6" s="1" t="s">
        <v>73</v>
      </c>
    </row>
    <row r="7" spans="1:2" x14ac:dyDescent="0.2">
      <c r="B7" s="2" t="s">
        <v>74</v>
      </c>
    </row>
    <row r="8" spans="1:2" x14ac:dyDescent="0.2">
      <c r="B8" s="6" t="s">
        <v>75</v>
      </c>
    </row>
    <row r="9" spans="1:2" x14ac:dyDescent="0.2">
      <c r="B9" s="3" t="s">
        <v>76</v>
      </c>
    </row>
    <row r="10" spans="1:2" x14ac:dyDescent="0.2">
      <c r="B10" s="2" t="s">
        <v>77</v>
      </c>
    </row>
    <row r="11" spans="1:2" x14ac:dyDescent="0.2">
      <c r="B11" s="147" t="s">
        <v>78</v>
      </c>
    </row>
  </sheetData>
  <phoneticPr fontId="4" type="noConversion"/>
  <hyperlinks>
    <hyperlink ref="B4" location="Pcc!A1" display="Pcc!A1" xr:uid="{00000000-0004-0000-0000-000000000000}"/>
    <hyperlink ref="B5" location="Fresh!A1" display="Fresh!A1" xr:uid="{00000000-0004-0000-0000-000001000000}"/>
    <hyperlink ref="B7" location="Canning!A1" display="Potatoes for canning - Supply and utilization" xr:uid="{00000000-0004-0000-0000-000002000000}"/>
    <hyperlink ref="B11" location="'Sweet Potatoes'!A1" display="Sweetpotatoes - Supply and disappearance" xr:uid="{00000000-0004-0000-0000-000003000000}"/>
    <hyperlink ref="B8" location="Chips!A1" display="Potatoes for chips and shoestrings:  Supply and utilization" xr:uid="{00000000-0004-0000-0000-000004000000}"/>
    <hyperlink ref="B6" location="Freezing!A1" display="Potatoes for freezing - Supply and utilization" xr:uid="{00000000-0004-0000-0000-000005000000}"/>
    <hyperlink ref="B9" location="Dehy!A1" display="Potatoes for dehydration:  Supply and utilization" xr:uid="{00000000-0004-0000-0000-000006000000}"/>
    <hyperlink ref="B10" location="Total!A1" display="Potatoes (all uses):  Supply and utilization" xr:uid="{00000000-0004-0000-0000-000007000000}"/>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P137"/>
  <sheetViews>
    <sheetView showZeros="0" showOutlineSymbols="0" zoomScaleNormal="100" workbookViewId="0">
      <pane xSplit="1" ySplit="6" topLeftCell="B7" activePane="bottomRight" state="frozen"/>
      <selection pane="topRight" activeCell="B1" sqref="B1"/>
      <selection pane="bottomLeft" activeCell="A7" sqref="A7"/>
      <selection pane="bottomRight" sqref="A1:M1"/>
    </sheetView>
  </sheetViews>
  <sheetFormatPr defaultColWidth="12.7109375" defaultRowHeight="12" customHeight="1" x14ac:dyDescent="0.2"/>
  <cols>
    <col min="1" max="1" width="12.7109375" style="7" customWidth="1"/>
    <col min="2" max="15" width="12.7109375" style="8" customWidth="1"/>
    <col min="16" max="16384" width="12.7109375" style="37"/>
  </cols>
  <sheetData>
    <row r="1" spans="1:15" s="57" customFormat="1" ht="12" customHeight="1" thickBot="1" x14ac:dyDescent="0.25">
      <c r="A1" s="164" t="s">
        <v>41</v>
      </c>
      <c r="B1" s="164"/>
      <c r="C1" s="164"/>
      <c r="D1" s="164"/>
      <c r="E1" s="164"/>
      <c r="F1" s="164"/>
      <c r="G1" s="164"/>
      <c r="H1" s="164"/>
      <c r="I1" s="164"/>
      <c r="J1" s="164"/>
      <c r="K1" s="164"/>
      <c r="L1" s="164"/>
      <c r="M1" s="164"/>
      <c r="N1" s="163" t="s">
        <v>6</v>
      </c>
      <c r="O1" s="163"/>
    </row>
    <row r="2" spans="1:15" ht="12" customHeight="1" thickTop="1" x14ac:dyDescent="0.2">
      <c r="A2" s="165" t="s">
        <v>18</v>
      </c>
      <c r="B2" s="168" t="s">
        <v>79</v>
      </c>
      <c r="C2" s="169"/>
      <c r="D2" s="13" t="s">
        <v>5</v>
      </c>
      <c r="E2" s="9"/>
      <c r="F2" s="9"/>
      <c r="G2" s="9"/>
      <c r="H2" s="9"/>
      <c r="I2" s="9"/>
      <c r="J2" s="9"/>
      <c r="K2" s="9"/>
      <c r="L2" s="9"/>
      <c r="M2" s="14"/>
      <c r="N2" s="168" t="s">
        <v>53</v>
      </c>
      <c r="O2" s="172"/>
    </row>
    <row r="3" spans="1:15" ht="12" customHeight="1" x14ac:dyDescent="0.2">
      <c r="A3" s="166"/>
      <c r="B3" s="170"/>
      <c r="C3" s="171"/>
      <c r="D3" s="13" t="s">
        <v>8</v>
      </c>
      <c r="E3" s="9"/>
      <c r="F3" s="13" t="s">
        <v>9</v>
      </c>
      <c r="G3" s="9"/>
      <c r="H3" s="10" t="s">
        <v>80</v>
      </c>
      <c r="I3" s="11"/>
      <c r="J3" s="10" t="s">
        <v>10</v>
      </c>
      <c r="K3" s="11"/>
      <c r="L3" s="10" t="s">
        <v>11</v>
      </c>
      <c r="M3" s="12"/>
      <c r="N3" s="170"/>
      <c r="O3" s="173"/>
    </row>
    <row r="4" spans="1:15" ht="12" customHeight="1" x14ac:dyDescent="0.2">
      <c r="A4" s="166"/>
      <c r="B4" s="161" t="s">
        <v>2</v>
      </c>
      <c r="C4" s="161" t="s">
        <v>4</v>
      </c>
      <c r="D4" s="161" t="s">
        <v>2</v>
      </c>
      <c r="E4" s="161" t="s">
        <v>4</v>
      </c>
      <c r="F4" s="161" t="s">
        <v>2</v>
      </c>
      <c r="G4" s="161" t="s">
        <v>4</v>
      </c>
      <c r="H4" s="161" t="s">
        <v>2</v>
      </c>
      <c r="I4" s="161" t="s">
        <v>4</v>
      </c>
      <c r="J4" s="161" t="s">
        <v>2</v>
      </c>
      <c r="K4" s="161" t="s">
        <v>4</v>
      </c>
      <c r="L4" s="161" t="s">
        <v>2</v>
      </c>
      <c r="M4" s="161" t="s">
        <v>4</v>
      </c>
      <c r="N4" s="161" t="s">
        <v>2</v>
      </c>
      <c r="O4" s="180" t="s">
        <v>4</v>
      </c>
    </row>
    <row r="5" spans="1:15" ht="12" customHeight="1" x14ac:dyDescent="0.2">
      <c r="A5" s="167"/>
      <c r="B5" s="162"/>
      <c r="C5" s="162"/>
      <c r="D5" s="162"/>
      <c r="E5" s="162"/>
      <c r="F5" s="162"/>
      <c r="G5" s="162"/>
      <c r="H5" s="162"/>
      <c r="I5" s="162"/>
      <c r="J5" s="162"/>
      <c r="K5" s="162"/>
      <c r="L5" s="162"/>
      <c r="M5" s="162"/>
      <c r="N5" s="162"/>
      <c r="O5" s="170"/>
    </row>
    <row r="6" spans="1:15" ht="12" customHeight="1" x14ac:dyDescent="0.2">
      <c r="A6" s="79"/>
      <c r="B6" s="181" t="s">
        <v>35</v>
      </c>
      <c r="C6" s="182"/>
      <c r="D6" s="182"/>
      <c r="E6" s="182"/>
      <c r="F6" s="182"/>
      <c r="G6" s="182"/>
      <c r="H6" s="182"/>
      <c r="I6" s="182"/>
      <c r="J6" s="182"/>
      <c r="K6" s="182"/>
      <c r="L6" s="182"/>
      <c r="M6" s="182"/>
      <c r="N6" s="182"/>
      <c r="O6" s="183"/>
    </row>
    <row r="7" spans="1:15" ht="12" customHeight="1" x14ac:dyDescent="0.2">
      <c r="A7" s="38">
        <v>1909</v>
      </c>
      <c r="B7" s="67" t="s">
        <v>7</v>
      </c>
      <c r="C7" s="67" t="s">
        <v>7</v>
      </c>
      <c r="D7" s="67" t="s">
        <v>7</v>
      </c>
      <c r="E7" s="67" t="s">
        <v>7</v>
      </c>
      <c r="F7" s="67" t="s">
        <v>7</v>
      </c>
      <c r="G7" s="67" t="s">
        <v>7</v>
      </c>
      <c r="H7" s="67" t="s">
        <v>7</v>
      </c>
      <c r="I7" s="67" t="s">
        <v>7</v>
      </c>
      <c r="J7" s="67" t="s">
        <v>7</v>
      </c>
      <c r="K7" s="67" t="s">
        <v>7</v>
      </c>
      <c r="L7" s="67" t="s">
        <v>7</v>
      </c>
      <c r="M7" s="67" t="s">
        <v>7</v>
      </c>
      <c r="N7" s="39">
        <v>187</v>
      </c>
      <c r="O7" s="67" t="s">
        <v>7</v>
      </c>
    </row>
    <row r="8" spans="1:15" ht="12" customHeight="1" x14ac:dyDescent="0.2">
      <c r="A8" s="38">
        <v>1910</v>
      </c>
      <c r="B8" s="67" t="s">
        <v>7</v>
      </c>
      <c r="C8" s="67" t="s">
        <v>7</v>
      </c>
      <c r="D8" s="67" t="s">
        <v>7</v>
      </c>
      <c r="E8" s="67" t="s">
        <v>7</v>
      </c>
      <c r="F8" s="67" t="s">
        <v>7</v>
      </c>
      <c r="G8" s="67" t="s">
        <v>7</v>
      </c>
      <c r="H8" s="67" t="s">
        <v>7</v>
      </c>
      <c r="I8" s="67" t="s">
        <v>7</v>
      </c>
      <c r="J8" s="67" t="s">
        <v>7</v>
      </c>
      <c r="K8" s="67" t="s">
        <v>7</v>
      </c>
      <c r="L8" s="67" t="s">
        <v>7</v>
      </c>
      <c r="M8" s="67" t="s">
        <v>7</v>
      </c>
      <c r="N8" s="39">
        <v>198</v>
      </c>
      <c r="O8" s="67" t="s">
        <v>7</v>
      </c>
    </row>
    <row r="9" spans="1:15" ht="12" customHeight="1" x14ac:dyDescent="0.2">
      <c r="A9" s="43">
        <v>1911</v>
      </c>
      <c r="B9" s="68" t="s">
        <v>7</v>
      </c>
      <c r="C9" s="68" t="s">
        <v>7</v>
      </c>
      <c r="D9" s="68" t="s">
        <v>7</v>
      </c>
      <c r="E9" s="68" t="s">
        <v>7</v>
      </c>
      <c r="F9" s="68" t="s">
        <v>7</v>
      </c>
      <c r="G9" s="68" t="s">
        <v>7</v>
      </c>
      <c r="H9" s="68" t="s">
        <v>7</v>
      </c>
      <c r="I9" s="68" t="s">
        <v>7</v>
      </c>
      <c r="J9" s="68" t="s">
        <v>7</v>
      </c>
      <c r="K9" s="68" t="s">
        <v>7</v>
      </c>
      <c r="L9" s="68" t="s">
        <v>7</v>
      </c>
      <c r="M9" s="68" t="s">
        <v>7</v>
      </c>
      <c r="N9" s="44">
        <v>157</v>
      </c>
      <c r="O9" s="68" t="s">
        <v>7</v>
      </c>
    </row>
    <row r="10" spans="1:15" ht="12" customHeight="1" x14ac:dyDescent="0.2">
      <c r="A10" s="43">
        <v>1912</v>
      </c>
      <c r="B10" s="68" t="s">
        <v>7</v>
      </c>
      <c r="C10" s="68" t="s">
        <v>7</v>
      </c>
      <c r="D10" s="68" t="s">
        <v>7</v>
      </c>
      <c r="E10" s="68" t="s">
        <v>7</v>
      </c>
      <c r="F10" s="68" t="s">
        <v>7</v>
      </c>
      <c r="G10" s="68" t="s">
        <v>7</v>
      </c>
      <c r="H10" s="68" t="s">
        <v>7</v>
      </c>
      <c r="I10" s="68" t="s">
        <v>7</v>
      </c>
      <c r="J10" s="68" t="s">
        <v>7</v>
      </c>
      <c r="K10" s="68" t="s">
        <v>7</v>
      </c>
      <c r="L10" s="68" t="s">
        <v>7</v>
      </c>
      <c r="M10" s="68" t="s">
        <v>7</v>
      </c>
      <c r="N10" s="44">
        <v>179</v>
      </c>
      <c r="O10" s="68" t="s">
        <v>7</v>
      </c>
    </row>
    <row r="11" spans="1:15" ht="12" customHeight="1" x14ac:dyDescent="0.2">
      <c r="A11" s="43">
        <v>1913</v>
      </c>
      <c r="B11" s="68" t="s">
        <v>7</v>
      </c>
      <c r="C11" s="68" t="s">
        <v>7</v>
      </c>
      <c r="D11" s="68" t="s">
        <v>7</v>
      </c>
      <c r="E11" s="68" t="s">
        <v>7</v>
      </c>
      <c r="F11" s="68" t="s">
        <v>7</v>
      </c>
      <c r="G11" s="68" t="s">
        <v>7</v>
      </c>
      <c r="H11" s="68" t="s">
        <v>7</v>
      </c>
      <c r="I11" s="68" t="s">
        <v>7</v>
      </c>
      <c r="J11" s="68" t="s">
        <v>7</v>
      </c>
      <c r="K11" s="68" t="s">
        <v>7</v>
      </c>
      <c r="L11" s="68" t="s">
        <v>7</v>
      </c>
      <c r="M11" s="68" t="s">
        <v>7</v>
      </c>
      <c r="N11" s="44">
        <v>189</v>
      </c>
      <c r="O11" s="68" t="s">
        <v>7</v>
      </c>
    </row>
    <row r="12" spans="1:15" ht="12" customHeight="1" x14ac:dyDescent="0.2">
      <c r="A12" s="43">
        <v>1914</v>
      </c>
      <c r="B12" s="68" t="s">
        <v>7</v>
      </c>
      <c r="C12" s="68" t="s">
        <v>7</v>
      </c>
      <c r="D12" s="68" t="s">
        <v>7</v>
      </c>
      <c r="E12" s="68" t="s">
        <v>7</v>
      </c>
      <c r="F12" s="68" t="s">
        <v>7</v>
      </c>
      <c r="G12" s="68" t="s">
        <v>7</v>
      </c>
      <c r="H12" s="68" t="s">
        <v>7</v>
      </c>
      <c r="I12" s="68" t="s">
        <v>7</v>
      </c>
      <c r="J12" s="68" t="s">
        <v>7</v>
      </c>
      <c r="K12" s="68" t="s">
        <v>7</v>
      </c>
      <c r="L12" s="68" t="s">
        <v>7</v>
      </c>
      <c r="M12" s="68" t="s">
        <v>7</v>
      </c>
      <c r="N12" s="44">
        <v>157</v>
      </c>
      <c r="O12" s="68" t="s">
        <v>7</v>
      </c>
    </row>
    <row r="13" spans="1:15" ht="12" customHeight="1" x14ac:dyDescent="0.2">
      <c r="A13" s="43">
        <v>1915</v>
      </c>
      <c r="B13" s="68" t="s">
        <v>7</v>
      </c>
      <c r="C13" s="68" t="s">
        <v>7</v>
      </c>
      <c r="D13" s="68" t="s">
        <v>7</v>
      </c>
      <c r="E13" s="68" t="s">
        <v>7</v>
      </c>
      <c r="F13" s="68" t="s">
        <v>7</v>
      </c>
      <c r="G13" s="68" t="s">
        <v>7</v>
      </c>
      <c r="H13" s="68" t="s">
        <v>7</v>
      </c>
      <c r="I13" s="68" t="s">
        <v>7</v>
      </c>
      <c r="J13" s="68" t="s">
        <v>7</v>
      </c>
      <c r="K13" s="68" t="s">
        <v>7</v>
      </c>
      <c r="L13" s="68" t="s">
        <v>7</v>
      </c>
      <c r="M13" s="68" t="s">
        <v>7</v>
      </c>
      <c r="N13" s="44">
        <v>185</v>
      </c>
      <c r="O13" s="68" t="s">
        <v>7</v>
      </c>
    </row>
    <row r="14" spans="1:15" ht="12" customHeight="1" x14ac:dyDescent="0.2">
      <c r="A14" s="38">
        <v>1916</v>
      </c>
      <c r="B14" s="67" t="s">
        <v>7</v>
      </c>
      <c r="C14" s="67" t="s">
        <v>7</v>
      </c>
      <c r="D14" s="67" t="s">
        <v>7</v>
      </c>
      <c r="E14" s="67" t="s">
        <v>7</v>
      </c>
      <c r="F14" s="67" t="s">
        <v>7</v>
      </c>
      <c r="G14" s="67" t="s">
        <v>7</v>
      </c>
      <c r="H14" s="67" t="s">
        <v>7</v>
      </c>
      <c r="I14" s="67" t="s">
        <v>7</v>
      </c>
      <c r="J14" s="67" t="s">
        <v>7</v>
      </c>
      <c r="K14" s="67" t="s">
        <v>7</v>
      </c>
      <c r="L14" s="67" t="s">
        <v>7</v>
      </c>
      <c r="M14" s="67" t="s">
        <v>7</v>
      </c>
      <c r="N14" s="39">
        <v>143</v>
      </c>
      <c r="O14" s="67" t="s">
        <v>7</v>
      </c>
    </row>
    <row r="15" spans="1:15" ht="12" customHeight="1" x14ac:dyDescent="0.2">
      <c r="A15" s="38">
        <v>1917</v>
      </c>
      <c r="B15" s="67" t="s">
        <v>7</v>
      </c>
      <c r="C15" s="67" t="s">
        <v>7</v>
      </c>
      <c r="D15" s="67" t="s">
        <v>7</v>
      </c>
      <c r="E15" s="67" t="s">
        <v>7</v>
      </c>
      <c r="F15" s="67" t="s">
        <v>7</v>
      </c>
      <c r="G15" s="67" t="s">
        <v>7</v>
      </c>
      <c r="H15" s="67" t="s">
        <v>7</v>
      </c>
      <c r="I15" s="67" t="s">
        <v>7</v>
      </c>
      <c r="J15" s="67" t="s">
        <v>7</v>
      </c>
      <c r="K15" s="67" t="s">
        <v>7</v>
      </c>
      <c r="L15" s="67" t="s">
        <v>7</v>
      </c>
      <c r="M15" s="67" t="s">
        <v>7</v>
      </c>
      <c r="N15" s="39">
        <v>146</v>
      </c>
      <c r="O15" s="67" t="s">
        <v>7</v>
      </c>
    </row>
    <row r="16" spans="1:15" ht="12" customHeight="1" x14ac:dyDescent="0.2">
      <c r="A16" s="38">
        <v>1918</v>
      </c>
      <c r="B16" s="67" t="s">
        <v>7</v>
      </c>
      <c r="C16" s="67" t="s">
        <v>7</v>
      </c>
      <c r="D16" s="67" t="s">
        <v>7</v>
      </c>
      <c r="E16" s="67" t="s">
        <v>7</v>
      </c>
      <c r="F16" s="67" t="s">
        <v>7</v>
      </c>
      <c r="G16" s="67" t="s">
        <v>7</v>
      </c>
      <c r="H16" s="67" t="s">
        <v>7</v>
      </c>
      <c r="I16" s="67" t="s">
        <v>7</v>
      </c>
      <c r="J16" s="67" t="s">
        <v>7</v>
      </c>
      <c r="K16" s="67" t="s">
        <v>7</v>
      </c>
      <c r="L16" s="67" t="s">
        <v>7</v>
      </c>
      <c r="M16" s="67" t="s">
        <v>7</v>
      </c>
      <c r="N16" s="39">
        <v>174</v>
      </c>
      <c r="O16" s="67" t="s">
        <v>7</v>
      </c>
    </row>
    <row r="17" spans="1:15" ht="12" customHeight="1" x14ac:dyDescent="0.2">
      <c r="A17" s="38">
        <v>1919</v>
      </c>
      <c r="B17" s="67" t="s">
        <v>7</v>
      </c>
      <c r="C17" s="67" t="s">
        <v>7</v>
      </c>
      <c r="D17" s="67" t="s">
        <v>7</v>
      </c>
      <c r="E17" s="67" t="s">
        <v>7</v>
      </c>
      <c r="F17" s="67" t="s">
        <v>7</v>
      </c>
      <c r="G17" s="67" t="s">
        <v>7</v>
      </c>
      <c r="H17" s="67" t="s">
        <v>7</v>
      </c>
      <c r="I17" s="67" t="s">
        <v>7</v>
      </c>
      <c r="J17" s="67" t="s">
        <v>7</v>
      </c>
      <c r="K17" s="67" t="s">
        <v>7</v>
      </c>
      <c r="L17" s="67" t="s">
        <v>7</v>
      </c>
      <c r="M17" s="67" t="s">
        <v>7</v>
      </c>
      <c r="N17" s="39">
        <v>152</v>
      </c>
      <c r="O17" s="67" t="s">
        <v>7</v>
      </c>
    </row>
    <row r="18" spans="1:15" ht="12" customHeight="1" x14ac:dyDescent="0.2">
      <c r="A18" s="38">
        <v>1920</v>
      </c>
      <c r="B18" s="67" t="s">
        <v>7</v>
      </c>
      <c r="C18" s="67" t="s">
        <v>7</v>
      </c>
      <c r="D18" s="67" t="s">
        <v>7</v>
      </c>
      <c r="E18" s="67" t="s">
        <v>7</v>
      </c>
      <c r="F18" s="67" t="s">
        <v>7</v>
      </c>
      <c r="G18" s="67" t="s">
        <v>7</v>
      </c>
      <c r="H18" s="67" t="s">
        <v>7</v>
      </c>
      <c r="I18" s="67" t="s">
        <v>7</v>
      </c>
      <c r="J18" s="67" t="s">
        <v>7</v>
      </c>
      <c r="K18" s="67" t="s">
        <v>7</v>
      </c>
      <c r="L18" s="67" t="s">
        <v>7</v>
      </c>
      <c r="M18" s="67" t="s">
        <v>7</v>
      </c>
      <c r="N18" s="39">
        <v>140</v>
      </c>
      <c r="O18" s="67" t="s">
        <v>7</v>
      </c>
    </row>
    <row r="19" spans="1:15" ht="12" customHeight="1" x14ac:dyDescent="0.2">
      <c r="A19" s="43">
        <v>1921</v>
      </c>
      <c r="B19" s="68" t="s">
        <v>7</v>
      </c>
      <c r="C19" s="68" t="s">
        <v>7</v>
      </c>
      <c r="D19" s="68" t="s">
        <v>7</v>
      </c>
      <c r="E19" s="68" t="s">
        <v>7</v>
      </c>
      <c r="F19" s="68" t="s">
        <v>7</v>
      </c>
      <c r="G19" s="68" t="s">
        <v>7</v>
      </c>
      <c r="H19" s="68" t="s">
        <v>7</v>
      </c>
      <c r="I19" s="68" t="s">
        <v>7</v>
      </c>
      <c r="J19" s="68" t="s">
        <v>7</v>
      </c>
      <c r="K19" s="68" t="s">
        <v>7</v>
      </c>
      <c r="L19" s="68" t="s">
        <v>7</v>
      </c>
      <c r="M19" s="68" t="s">
        <v>7</v>
      </c>
      <c r="N19" s="44">
        <v>156</v>
      </c>
      <c r="O19" s="68" t="s">
        <v>7</v>
      </c>
    </row>
    <row r="20" spans="1:15" ht="12" customHeight="1" x14ac:dyDescent="0.2">
      <c r="A20" s="43">
        <v>1922</v>
      </c>
      <c r="B20" s="68" t="s">
        <v>7</v>
      </c>
      <c r="C20" s="68" t="s">
        <v>7</v>
      </c>
      <c r="D20" s="68" t="s">
        <v>7</v>
      </c>
      <c r="E20" s="68" t="s">
        <v>7</v>
      </c>
      <c r="F20" s="68" t="s">
        <v>7</v>
      </c>
      <c r="G20" s="68" t="s">
        <v>7</v>
      </c>
      <c r="H20" s="68" t="s">
        <v>7</v>
      </c>
      <c r="I20" s="68" t="s">
        <v>7</v>
      </c>
      <c r="J20" s="68" t="s">
        <v>7</v>
      </c>
      <c r="K20" s="68" t="s">
        <v>7</v>
      </c>
      <c r="L20" s="68" t="s">
        <v>7</v>
      </c>
      <c r="M20" s="68" t="s">
        <v>7</v>
      </c>
      <c r="N20" s="44">
        <v>143</v>
      </c>
      <c r="O20" s="68" t="s">
        <v>7</v>
      </c>
    </row>
    <row r="21" spans="1:15" ht="12" customHeight="1" x14ac:dyDescent="0.2">
      <c r="A21" s="43">
        <v>1923</v>
      </c>
      <c r="B21" s="68" t="s">
        <v>7</v>
      </c>
      <c r="C21" s="68" t="s">
        <v>7</v>
      </c>
      <c r="D21" s="68" t="s">
        <v>7</v>
      </c>
      <c r="E21" s="68" t="s">
        <v>7</v>
      </c>
      <c r="F21" s="68" t="s">
        <v>7</v>
      </c>
      <c r="G21" s="68" t="s">
        <v>7</v>
      </c>
      <c r="H21" s="68" t="s">
        <v>7</v>
      </c>
      <c r="I21" s="68" t="s">
        <v>7</v>
      </c>
      <c r="J21" s="68" t="s">
        <v>7</v>
      </c>
      <c r="K21" s="68" t="s">
        <v>7</v>
      </c>
      <c r="L21" s="68" t="s">
        <v>7</v>
      </c>
      <c r="M21" s="68" t="s">
        <v>7</v>
      </c>
      <c r="N21" s="44">
        <v>174</v>
      </c>
      <c r="O21" s="68" t="s">
        <v>7</v>
      </c>
    </row>
    <row r="22" spans="1:15" ht="12" customHeight="1" x14ac:dyDescent="0.2">
      <c r="A22" s="43">
        <v>1924</v>
      </c>
      <c r="B22" s="68" t="s">
        <v>7</v>
      </c>
      <c r="C22" s="68" t="s">
        <v>7</v>
      </c>
      <c r="D22" s="68" t="s">
        <v>7</v>
      </c>
      <c r="E22" s="68" t="s">
        <v>7</v>
      </c>
      <c r="F22" s="68" t="s">
        <v>7</v>
      </c>
      <c r="G22" s="68" t="s">
        <v>7</v>
      </c>
      <c r="H22" s="68" t="s">
        <v>7</v>
      </c>
      <c r="I22" s="68" t="s">
        <v>7</v>
      </c>
      <c r="J22" s="68" t="s">
        <v>7</v>
      </c>
      <c r="K22" s="68" t="s">
        <v>7</v>
      </c>
      <c r="L22" s="68" t="s">
        <v>7</v>
      </c>
      <c r="M22" s="68" t="s">
        <v>7</v>
      </c>
      <c r="N22" s="44">
        <v>154</v>
      </c>
      <c r="O22" s="68" t="s">
        <v>7</v>
      </c>
    </row>
    <row r="23" spans="1:15" ht="12" customHeight="1" x14ac:dyDescent="0.2">
      <c r="A23" s="43">
        <v>1925</v>
      </c>
      <c r="B23" s="68" t="s">
        <v>7</v>
      </c>
      <c r="C23" s="68" t="s">
        <v>7</v>
      </c>
      <c r="D23" s="68" t="s">
        <v>7</v>
      </c>
      <c r="E23" s="68" t="s">
        <v>7</v>
      </c>
      <c r="F23" s="68" t="s">
        <v>7</v>
      </c>
      <c r="G23" s="68" t="s">
        <v>7</v>
      </c>
      <c r="H23" s="68" t="s">
        <v>7</v>
      </c>
      <c r="I23" s="68" t="s">
        <v>7</v>
      </c>
      <c r="J23" s="68" t="s">
        <v>7</v>
      </c>
      <c r="K23" s="68" t="s">
        <v>7</v>
      </c>
      <c r="L23" s="68" t="s">
        <v>7</v>
      </c>
      <c r="M23" s="68" t="s">
        <v>7</v>
      </c>
      <c r="N23" s="44">
        <v>157</v>
      </c>
      <c r="O23" s="68" t="s">
        <v>7</v>
      </c>
    </row>
    <row r="24" spans="1:15" ht="12" customHeight="1" x14ac:dyDescent="0.2">
      <c r="A24" s="38">
        <v>1926</v>
      </c>
      <c r="B24" s="67" t="s">
        <v>7</v>
      </c>
      <c r="C24" s="67" t="s">
        <v>7</v>
      </c>
      <c r="D24" s="67" t="s">
        <v>7</v>
      </c>
      <c r="E24" s="67" t="s">
        <v>7</v>
      </c>
      <c r="F24" s="67" t="s">
        <v>7</v>
      </c>
      <c r="G24" s="67" t="s">
        <v>7</v>
      </c>
      <c r="H24" s="67" t="s">
        <v>7</v>
      </c>
      <c r="I24" s="67" t="s">
        <v>7</v>
      </c>
      <c r="J24" s="67" t="s">
        <v>7</v>
      </c>
      <c r="K24" s="67" t="s">
        <v>7</v>
      </c>
      <c r="L24" s="67" t="s">
        <v>7</v>
      </c>
      <c r="M24" s="67" t="s">
        <v>7</v>
      </c>
      <c r="N24" s="39">
        <v>128</v>
      </c>
      <c r="O24" s="67" t="s">
        <v>7</v>
      </c>
    </row>
    <row r="25" spans="1:15" ht="12" customHeight="1" x14ac:dyDescent="0.2">
      <c r="A25" s="38">
        <v>1927</v>
      </c>
      <c r="B25" s="67" t="s">
        <v>7</v>
      </c>
      <c r="C25" s="67" t="s">
        <v>7</v>
      </c>
      <c r="D25" s="67" t="s">
        <v>7</v>
      </c>
      <c r="E25" s="67" t="s">
        <v>7</v>
      </c>
      <c r="F25" s="67" t="s">
        <v>7</v>
      </c>
      <c r="G25" s="67" t="s">
        <v>7</v>
      </c>
      <c r="H25" s="67" t="s">
        <v>7</v>
      </c>
      <c r="I25" s="67" t="s">
        <v>7</v>
      </c>
      <c r="J25" s="67" t="s">
        <v>7</v>
      </c>
      <c r="K25" s="67" t="s">
        <v>7</v>
      </c>
      <c r="L25" s="67" t="s">
        <v>7</v>
      </c>
      <c r="M25" s="67" t="s">
        <v>7</v>
      </c>
      <c r="N25" s="39">
        <v>141</v>
      </c>
      <c r="O25" s="67" t="s">
        <v>7</v>
      </c>
    </row>
    <row r="26" spans="1:15" ht="12" customHeight="1" x14ac:dyDescent="0.2">
      <c r="A26" s="38">
        <v>1928</v>
      </c>
      <c r="B26" s="67" t="s">
        <v>7</v>
      </c>
      <c r="C26" s="67" t="s">
        <v>7</v>
      </c>
      <c r="D26" s="67" t="s">
        <v>7</v>
      </c>
      <c r="E26" s="67" t="s">
        <v>7</v>
      </c>
      <c r="F26" s="67" t="s">
        <v>7</v>
      </c>
      <c r="G26" s="67" t="s">
        <v>7</v>
      </c>
      <c r="H26" s="67" t="s">
        <v>7</v>
      </c>
      <c r="I26" s="67" t="s">
        <v>7</v>
      </c>
      <c r="J26" s="67" t="s">
        <v>7</v>
      </c>
      <c r="K26" s="67" t="s">
        <v>7</v>
      </c>
      <c r="L26" s="67" t="s">
        <v>7</v>
      </c>
      <c r="M26" s="67" t="s">
        <v>7</v>
      </c>
      <c r="N26" s="39">
        <v>147</v>
      </c>
      <c r="O26" s="67" t="s">
        <v>7</v>
      </c>
    </row>
    <row r="27" spans="1:15" ht="12" customHeight="1" x14ac:dyDescent="0.2">
      <c r="A27" s="38">
        <v>1929</v>
      </c>
      <c r="B27" s="67" t="s">
        <v>7</v>
      </c>
      <c r="C27" s="67" t="s">
        <v>7</v>
      </c>
      <c r="D27" s="67" t="s">
        <v>7</v>
      </c>
      <c r="E27" s="67" t="s">
        <v>7</v>
      </c>
      <c r="F27" s="67" t="s">
        <v>7</v>
      </c>
      <c r="G27" s="67" t="s">
        <v>7</v>
      </c>
      <c r="H27" s="67" t="s">
        <v>7</v>
      </c>
      <c r="I27" s="67" t="s">
        <v>7</v>
      </c>
      <c r="J27" s="67" t="s">
        <v>7</v>
      </c>
      <c r="K27" s="67" t="s">
        <v>7</v>
      </c>
      <c r="L27" s="67" t="s">
        <v>7</v>
      </c>
      <c r="M27" s="67" t="s">
        <v>7</v>
      </c>
      <c r="N27" s="39">
        <v>159</v>
      </c>
      <c r="O27" s="67" t="s">
        <v>7</v>
      </c>
    </row>
    <row r="28" spans="1:15" ht="12" customHeight="1" x14ac:dyDescent="0.2">
      <c r="A28" s="38">
        <v>1930</v>
      </c>
      <c r="B28" s="67" t="s">
        <v>7</v>
      </c>
      <c r="C28" s="67" t="s">
        <v>7</v>
      </c>
      <c r="D28" s="67" t="s">
        <v>7</v>
      </c>
      <c r="E28" s="67" t="s">
        <v>7</v>
      </c>
      <c r="F28" s="67" t="s">
        <v>7</v>
      </c>
      <c r="G28" s="67" t="s">
        <v>7</v>
      </c>
      <c r="H28" s="67" t="s">
        <v>7</v>
      </c>
      <c r="I28" s="67" t="s">
        <v>7</v>
      </c>
      <c r="J28" s="67" t="s">
        <v>7</v>
      </c>
      <c r="K28" s="67" t="s">
        <v>7</v>
      </c>
      <c r="L28" s="67" t="s">
        <v>7</v>
      </c>
      <c r="M28" s="67" t="s">
        <v>7</v>
      </c>
      <c r="N28" s="39">
        <v>132</v>
      </c>
      <c r="O28" s="67" t="s">
        <v>7</v>
      </c>
    </row>
    <row r="29" spans="1:15" ht="12" customHeight="1" x14ac:dyDescent="0.2">
      <c r="A29" s="43">
        <v>1931</v>
      </c>
      <c r="B29" s="68" t="s">
        <v>7</v>
      </c>
      <c r="C29" s="68" t="s">
        <v>7</v>
      </c>
      <c r="D29" s="68" t="s">
        <v>7</v>
      </c>
      <c r="E29" s="68" t="s">
        <v>7</v>
      </c>
      <c r="F29" s="68" t="s">
        <v>7</v>
      </c>
      <c r="G29" s="68" t="s">
        <v>7</v>
      </c>
      <c r="H29" s="68" t="s">
        <v>7</v>
      </c>
      <c r="I29" s="68" t="s">
        <v>7</v>
      </c>
      <c r="J29" s="68" t="s">
        <v>7</v>
      </c>
      <c r="K29" s="68" t="s">
        <v>7</v>
      </c>
      <c r="L29" s="68" t="s">
        <v>7</v>
      </c>
      <c r="M29" s="68" t="s">
        <v>7</v>
      </c>
      <c r="N29" s="44">
        <v>136</v>
      </c>
      <c r="O29" s="68" t="s">
        <v>7</v>
      </c>
    </row>
    <row r="30" spans="1:15" ht="12" customHeight="1" x14ac:dyDescent="0.2">
      <c r="A30" s="43">
        <v>1932</v>
      </c>
      <c r="B30" s="68" t="s">
        <v>7</v>
      </c>
      <c r="C30" s="68" t="s">
        <v>7</v>
      </c>
      <c r="D30" s="68" t="s">
        <v>7</v>
      </c>
      <c r="E30" s="68" t="s">
        <v>7</v>
      </c>
      <c r="F30" s="68" t="s">
        <v>7</v>
      </c>
      <c r="G30" s="68" t="s">
        <v>7</v>
      </c>
      <c r="H30" s="68" t="s">
        <v>7</v>
      </c>
      <c r="I30" s="68" t="s">
        <v>7</v>
      </c>
      <c r="J30" s="68" t="s">
        <v>7</v>
      </c>
      <c r="K30" s="68" t="s">
        <v>7</v>
      </c>
      <c r="L30" s="68" t="s">
        <v>7</v>
      </c>
      <c r="M30" s="68" t="s">
        <v>7</v>
      </c>
      <c r="N30" s="44">
        <v>134</v>
      </c>
      <c r="O30" s="68" t="s">
        <v>7</v>
      </c>
    </row>
    <row r="31" spans="1:15" ht="12" customHeight="1" x14ac:dyDescent="0.2">
      <c r="A31" s="43">
        <v>1933</v>
      </c>
      <c r="B31" s="68" t="s">
        <v>7</v>
      </c>
      <c r="C31" s="68" t="s">
        <v>7</v>
      </c>
      <c r="D31" s="68" t="s">
        <v>7</v>
      </c>
      <c r="E31" s="68" t="s">
        <v>7</v>
      </c>
      <c r="F31" s="68" t="s">
        <v>7</v>
      </c>
      <c r="G31" s="68" t="s">
        <v>7</v>
      </c>
      <c r="H31" s="68" t="s">
        <v>7</v>
      </c>
      <c r="I31" s="68" t="s">
        <v>7</v>
      </c>
      <c r="J31" s="68" t="s">
        <v>7</v>
      </c>
      <c r="K31" s="68" t="s">
        <v>7</v>
      </c>
      <c r="L31" s="68" t="s">
        <v>7</v>
      </c>
      <c r="M31" s="68" t="s">
        <v>7</v>
      </c>
      <c r="N31" s="44">
        <v>132</v>
      </c>
      <c r="O31" s="68" t="s">
        <v>7</v>
      </c>
    </row>
    <row r="32" spans="1:15" ht="12" customHeight="1" x14ac:dyDescent="0.2">
      <c r="A32" s="43">
        <v>1934</v>
      </c>
      <c r="B32" s="68" t="s">
        <v>7</v>
      </c>
      <c r="C32" s="68" t="s">
        <v>7</v>
      </c>
      <c r="D32" s="68" t="s">
        <v>7</v>
      </c>
      <c r="E32" s="68" t="s">
        <v>7</v>
      </c>
      <c r="F32" s="68" t="s">
        <v>7</v>
      </c>
      <c r="G32" s="68" t="s">
        <v>7</v>
      </c>
      <c r="H32" s="68" t="s">
        <v>7</v>
      </c>
      <c r="I32" s="68" t="s">
        <v>7</v>
      </c>
      <c r="J32" s="68" t="s">
        <v>7</v>
      </c>
      <c r="K32" s="68" t="s">
        <v>7</v>
      </c>
      <c r="L32" s="68" t="s">
        <v>7</v>
      </c>
      <c r="M32" s="68" t="s">
        <v>7</v>
      </c>
      <c r="N32" s="44">
        <v>135</v>
      </c>
      <c r="O32" s="68" t="s">
        <v>7</v>
      </c>
    </row>
    <row r="33" spans="1:15" ht="12" customHeight="1" x14ac:dyDescent="0.2">
      <c r="A33" s="43">
        <v>1935</v>
      </c>
      <c r="B33" s="68" t="s">
        <v>7</v>
      </c>
      <c r="C33" s="68" t="s">
        <v>7</v>
      </c>
      <c r="D33" s="68" t="s">
        <v>7</v>
      </c>
      <c r="E33" s="68" t="s">
        <v>7</v>
      </c>
      <c r="F33" s="68" t="s">
        <v>7</v>
      </c>
      <c r="G33" s="68" t="s">
        <v>7</v>
      </c>
      <c r="H33" s="68" t="s">
        <v>7</v>
      </c>
      <c r="I33" s="68" t="s">
        <v>7</v>
      </c>
      <c r="J33" s="68" t="s">
        <v>7</v>
      </c>
      <c r="K33" s="68" t="s">
        <v>7</v>
      </c>
      <c r="L33" s="68" t="s">
        <v>7</v>
      </c>
      <c r="M33" s="68" t="s">
        <v>7</v>
      </c>
      <c r="N33" s="44">
        <v>142</v>
      </c>
      <c r="O33" s="68" t="s">
        <v>7</v>
      </c>
    </row>
    <row r="34" spans="1:15" ht="12" customHeight="1" x14ac:dyDescent="0.2">
      <c r="A34" s="38">
        <v>1936</v>
      </c>
      <c r="B34" s="67" t="s">
        <v>7</v>
      </c>
      <c r="C34" s="67" t="s">
        <v>7</v>
      </c>
      <c r="D34" s="67" t="s">
        <v>7</v>
      </c>
      <c r="E34" s="67" t="s">
        <v>7</v>
      </c>
      <c r="F34" s="67" t="s">
        <v>7</v>
      </c>
      <c r="G34" s="67" t="s">
        <v>7</v>
      </c>
      <c r="H34" s="67" t="s">
        <v>7</v>
      </c>
      <c r="I34" s="67" t="s">
        <v>7</v>
      </c>
      <c r="J34" s="67" t="s">
        <v>7</v>
      </c>
      <c r="K34" s="67" t="s">
        <v>7</v>
      </c>
      <c r="L34" s="67" t="s">
        <v>7</v>
      </c>
      <c r="M34" s="67" t="s">
        <v>7</v>
      </c>
      <c r="N34" s="39">
        <v>130</v>
      </c>
      <c r="O34" s="67" t="s">
        <v>7</v>
      </c>
    </row>
    <row r="35" spans="1:15" ht="12" customHeight="1" x14ac:dyDescent="0.2">
      <c r="A35" s="38">
        <v>1937</v>
      </c>
      <c r="B35" s="67" t="s">
        <v>7</v>
      </c>
      <c r="C35" s="67" t="s">
        <v>7</v>
      </c>
      <c r="D35" s="67" t="s">
        <v>7</v>
      </c>
      <c r="E35" s="67" t="s">
        <v>7</v>
      </c>
      <c r="F35" s="67" t="s">
        <v>7</v>
      </c>
      <c r="G35" s="67" t="s">
        <v>7</v>
      </c>
      <c r="H35" s="67" t="s">
        <v>7</v>
      </c>
      <c r="I35" s="67" t="s">
        <v>7</v>
      </c>
      <c r="J35" s="67" t="s">
        <v>7</v>
      </c>
      <c r="K35" s="67" t="s">
        <v>7</v>
      </c>
      <c r="L35" s="67" t="s">
        <v>7</v>
      </c>
      <c r="M35" s="67" t="s">
        <v>7</v>
      </c>
      <c r="N35" s="39">
        <v>126</v>
      </c>
      <c r="O35" s="67" t="s">
        <v>7</v>
      </c>
    </row>
    <row r="36" spans="1:15" ht="12" customHeight="1" x14ac:dyDescent="0.2">
      <c r="A36" s="38">
        <v>1938</v>
      </c>
      <c r="B36" s="67" t="s">
        <v>7</v>
      </c>
      <c r="C36" s="67" t="s">
        <v>7</v>
      </c>
      <c r="D36" s="67" t="s">
        <v>7</v>
      </c>
      <c r="E36" s="67" t="s">
        <v>7</v>
      </c>
      <c r="F36" s="67" t="s">
        <v>7</v>
      </c>
      <c r="G36" s="67" t="s">
        <v>7</v>
      </c>
      <c r="H36" s="67" t="s">
        <v>7</v>
      </c>
      <c r="I36" s="67" t="s">
        <v>7</v>
      </c>
      <c r="J36" s="67" t="s">
        <v>7</v>
      </c>
      <c r="K36" s="67" t="s">
        <v>7</v>
      </c>
      <c r="L36" s="67" t="s">
        <v>7</v>
      </c>
      <c r="M36" s="67" t="s">
        <v>7</v>
      </c>
      <c r="N36" s="39">
        <v>129</v>
      </c>
      <c r="O36" s="67" t="s">
        <v>7</v>
      </c>
    </row>
    <row r="37" spans="1:15" ht="12" customHeight="1" x14ac:dyDescent="0.2">
      <c r="A37" s="38">
        <v>1939</v>
      </c>
      <c r="B37" s="67" t="s">
        <v>7</v>
      </c>
      <c r="C37" s="67" t="s">
        <v>7</v>
      </c>
      <c r="D37" s="67" t="s">
        <v>7</v>
      </c>
      <c r="E37" s="67" t="s">
        <v>7</v>
      </c>
      <c r="F37" s="67" t="s">
        <v>7</v>
      </c>
      <c r="G37" s="67" t="s">
        <v>7</v>
      </c>
      <c r="H37" s="67" t="s">
        <v>7</v>
      </c>
      <c r="I37" s="67" t="s">
        <v>7</v>
      </c>
      <c r="J37" s="67" t="s">
        <v>7</v>
      </c>
      <c r="K37" s="67" t="s">
        <v>7</v>
      </c>
      <c r="L37" s="67" t="s">
        <v>7</v>
      </c>
      <c r="M37" s="67" t="s">
        <v>7</v>
      </c>
      <c r="N37" s="39">
        <v>122</v>
      </c>
      <c r="O37" s="67" t="s">
        <v>7</v>
      </c>
    </row>
    <row r="38" spans="1:15" ht="12" customHeight="1" x14ac:dyDescent="0.2">
      <c r="A38" s="38">
        <v>1940</v>
      </c>
      <c r="B38" s="67" t="s">
        <v>7</v>
      </c>
      <c r="C38" s="67" t="s">
        <v>7</v>
      </c>
      <c r="D38" s="67" t="s">
        <v>7</v>
      </c>
      <c r="E38" s="67" t="s">
        <v>7</v>
      </c>
      <c r="F38" s="67" t="s">
        <v>7</v>
      </c>
      <c r="G38" s="67" t="s">
        <v>7</v>
      </c>
      <c r="H38" s="67" t="s">
        <v>7</v>
      </c>
      <c r="I38" s="67" t="s">
        <v>7</v>
      </c>
      <c r="J38" s="67" t="s">
        <v>7</v>
      </c>
      <c r="K38" s="67" t="s">
        <v>7</v>
      </c>
      <c r="L38" s="67" t="s">
        <v>7</v>
      </c>
      <c r="M38" s="67" t="s">
        <v>7</v>
      </c>
      <c r="N38" s="39">
        <v>123</v>
      </c>
      <c r="O38" s="67" t="s">
        <v>7</v>
      </c>
    </row>
    <row r="39" spans="1:15" ht="12" customHeight="1" x14ac:dyDescent="0.2">
      <c r="A39" s="43">
        <v>1941</v>
      </c>
      <c r="B39" s="68" t="s">
        <v>7</v>
      </c>
      <c r="C39" s="68" t="s">
        <v>7</v>
      </c>
      <c r="D39" s="68" t="s">
        <v>7</v>
      </c>
      <c r="E39" s="68" t="s">
        <v>7</v>
      </c>
      <c r="F39" s="68" t="s">
        <v>7</v>
      </c>
      <c r="G39" s="68" t="s">
        <v>7</v>
      </c>
      <c r="H39" s="68" t="s">
        <v>7</v>
      </c>
      <c r="I39" s="68" t="s">
        <v>7</v>
      </c>
      <c r="J39" s="68" t="s">
        <v>7</v>
      </c>
      <c r="K39" s="68" t="s">
        <v>7</v>
      </c>
      <c r="L39" s="68" t="s">
        <v>7</v>
      </c>
      <c r="M39" s="68" t="s">
        <v>7</v>
      </c>
      <c r="N39" s="44">
        <v>128</v>
      </c>
      <c r="O39" s="68" t="s">
        <v>7</v>
      </c>
    </row>
    <row r="40" spans="1:15" ht="12" customHeight="1" x14ac:dyDescent="0.2">
      <c r="A40" s="43">
        <v>1942</v>
      </c>
      <c r="B40" s="68" t="s">
        <v>7</v>
      </c>
      <c r="C40" s="68" t="s">
        <v>7</v>
      </c>
      <c r="D40" s="68" t="s">
        <v>7</v>
      </c>
      <c r="E40" s="68" t="s">
        <v>7</v>
      </c>
      <c r="F40" s="68" t="s">
        <v>7</v>
      </c>
      <c r="G40" s="68" t="s">
        <v>7</v>
      </c>
      <c r="H40" s="68" t="s">
        <v>7</v>
      </c>
      <c r="I40" s="68" t="s">
        <v>7</v>
      </c>
      <c r="J40" s="68" t="s">
        <v>7</v>
      </c>
      <c r="K40" s="68" t="s">
        <v>7</v>
      </c>
      <c r="L40" s="68" t="s">
        <v>7</v>
      </c>
      <c r="M40" s="68" t="s">
        <v>7</v>
      </c>
      <c r="N40" s="44">
        <v>127</v>
      </c>
      <c r="O40" s="68" t="s">
        <v>7</v>
      </c>
    </row>
    <row r="41" spans="1:15" ht="12" customHeight="1" x14ac:dyDescent="0.2">
      <c r="A41" s="43">
        <v>1943</v>
      </c>
      <c r="B41" s="68" t="s">
        <v>7</v>
      </c>
      <c r="C41" s="68" t="s">
        <v>7</v>
      </c>
      <c r="D41" s="68" t="s">
        <v>7</v>
      </c>
      <c r="E41" s="68" t="s">
        <v>7</v>
      </c>
      <c r="F41" s="68" t="s">
        <v>7</v>
      </c>
      <c r="G41" s="68" t="s">
        <v>7</v>
      </c>
      <c r="H41" s="68" t="s">
        <v>7</v>
      </c>
      <c r="I41" s="68" t="s">
        <v>7</v>
      </c>
      <c r="J41" s="68" t="s">
        <v>7</v>
      </c>
      <c r="K41" s="68" t="s">
        <v>7</v>
      </c>
      <c r="L41" s="68" t="s">
        <v>7</v>
      </c>
      <c r="M41" s="68" t="s">
        <v>7</v>
      </c>
      <c r="N41" s="44">
        <v>125</v>
      </c>
      <c r="O41" s="68" t="s">
        <v>7</v>
      </c>
    </row>
    <row r="42" spans="1:15" ht="12" customHeight="1" x14ac:dyDescent="0.2">
      <c r="A42" s="43">
        <v>1944</v>
      </c>
      <c r="B42" s="68" t="s">
        <v>7</v>
      </c>
      <c r="C42" s="68" t="s">
        <v>7</v>
      </c>
      <c r="D42" s="68" t="s">
        <v>7</v>
      </c>
      <c r="E42" s="68" t="s">
        <v>7</v>
      </c>
      <c r="F42" s="68" t="s">
        <v>7</v>
      </c>
      <c r="G42" s="68" t="s">
        <v>7</v>
      </c>
      <c r="H42" s="68" t="s">
        <v>7</v>
      </c>
      <c r="I42" s="68" t="s">
        <v>7</v>
      </c>
      <c r="J42" s="68" t="s">
        <v>7</v>
      </c>
      <c r="K42" s="68" t="s">
        <v>7</v>
      </c>
      <c r="L42" s="68" t="s">
        <v>7</v>
      </c>
      <c r="M42" s="68" t="s">
        <v>7</v>
      </c>
      <c r="N42" s="44">
        <v>136</v>
      </c>
      <c r="O42" s="68" t="s">
        <v>7</v>
      </c>
    </row>
    <row r="43" spans="1:15" ht="12" customHeight="1" x14ac:dyDescent="0.2">
      <c r="A43" s="43">
        <v>1945</v>
      </c>
      <c r="B43" s="68" t="s">
        <v>7</v>
      </c>
      <c r="C43" s="68" t="s">
        <v>7</v>
      </c>
      <c r="D43" s="68" t="s">
        <v>7</v>
      </c>
      <c r="E43" s="68" t="s">
        <v>7</v>
      </c>
      <c r="F43" s="68" t="s">
        <v>7</v>
      </c>
      <c r="G43" s="68" t="s">
        <v>7</v>
      </c>
      <c r="H43" s="68" t="s">
        <v>7</v>
      </c>
      <c r="I43" s="68" t="s">
        <v>7</v>
      </c>
      <c r="J43" s="68" t="s">
        <v>7</v>
      </c>
      <c r="K43" s="68" t="s">
        <v>7</v>
      </c>
      <c r="L43" s="68" t="s">
        <v>7</v>
      </c>
      <c r="M43" s="68" t="s">
        <v>7</v>
      </c>
      <c r="N43" s="44">
        <v>122</v>
      </c>
      <c r="O43" s="68" t="s">
        <v>7</v>
      </c>
    </row>
    <row r="44" spans="1:15" ht="12" customHeight="1" x14ac:dyDescent="0.2">
      <c r="A44" s="38">
        <v>1946</v>
      </c>
      <c r="B44" s="67" t="s">
        <v>7</v>
      </c>
      <c r="C44" s="67" t="s">
        <v>7</v>
      </c>
      <c r="D44" s="67" t="s">
        <v>7</v>
      </c>
      <c r="E44" s="67" t="s">
        <v>7</v>
      </c>
      <c r="F44" s="67" t="s">
        <v>7</v>
      </c>
      <c r="G44" s="67" t="s">
        <v>7</v>
      </c>
      <c r="H44" s="67" t="s">
        <v>7</v>
      </c>
      <c r="I44" s="67" t="s">
        <v>7</v>
      </c>
      <c r="J44" s="67" t="s">
        <v>7</v>
      </c>
      <c r="K44" s="67" t="s">
        <v>7</v>
      </c>
      <c r="L44" s="67" t="s">
        <v>7</v>
      </c>
      <c r="M44" s="67" t="s">
        <v>7</v>
      </c>
      <c r="N44" s="39">
        <v>123</v>
      </c>
      <c r="O44" s="67" t="s">
        <v>7</v>
      </c>
    </row>
    <row r="45" spans="1:15" ht="12" customHeight="1" x14ac:dyDescent="0.2">
      <c r="A45" s="38">
        <v>1947</v>
      </c>
      <c r="B45" s="67" t="s">
        <v>7</v>
      </c>
      <c r="C45" s="67" t="s">
        <v>7</v>
      </c>
      <c r="D45" s="67" t="s">
        <v>7</v>
      </c>
      <c r="E45" s="67" t="s">
        <v>7</v>
      </c>
      <c r="F45" s="67" t="s">
        <v>7</v>
      </c>
      <c r="G45" s="67" t="s">
        <v>7</v>
      </c>
      <c r="H45" s="67" t="s">
        <v>7</v>
      </c>
      <c r="I45" s="67" t="s">
        <v>7</v>
      </c>
      <c r="J45" s="67" t="s">
        <v>7</v>
      </c>
      <c r="K45" s="67" t="s">
        <v>7</v>
      </c>
      <c r="L45" s="67" t="s">
        <v>7</v>
      </c>
      <c r="M45" s="67" t="s">
        <v>7</v>
      </c>
      <c r="N45" s="39">
        <v>126</v>
      </c>
      <c r="O45" s="67" t="s">
        <v>7</v>
      </c>
    </row>
    <row r="46" spans="1:15" ht="12" customHeight="1" x14ac:dyDescent="0.2">
      <c r="A46" s="38">
        <v>1948</v>
      </c>
      <c r="B46" s="67" t="s">
        <v>7</v>
      </c>
      <c r="C46" s="67" t="s">
        <v>7</v>
      </c>
      <c r="D46" s="67" t="s">
        <v>7</v>
      </c>
      <c r="E46" s="67" t="s">
        <v>7</v>
      </c>
      <c r="F46" s="67" t="s">
        <v>7</v>
      </c>
      <c r="G46" s="67" t="s">
        <v>7</v>
      </c>
      <c r="H46" s="67" t="s">
        <v>7</v>
      </c>
      <c r="I46" s="67" t="s">
        <v>7</v>
      </c>
      <c r="J46" s="67" t="s">
        <v>7</v>
      </c>
      <c r="K46" s="67" t="s">
        <v>7</v>
      </c>
      <c r="L46" s="67" t="s">
        <v>7</v>
      </c>
      <c r="M46" s="67" t="s">
        <v>7</v>
      </c>
      <c r="N46" s="39">
        <v>105</v>
      </c>
      <c r="O46" s="67" t="s">
        <v>7</v>
      </c>
    </row>
    <row r="47" spans="1:15" ht="12" customHeight="1" x14ac:dyDescent="0.2">
      <c r="A47" s="38">
        <v>1949</v>
      </c>
      <c r="B47" s="67" t="s">
        <v>7</v>
      </c>
      <c r="C47" s="67" t="s">
        <v>7</v>
      </c>
      <c r="D47" s="67" t="s">
        <v>7</v>
      </c>
      <c r="E47" s="67" t="s">
        <v>7</v>
      </c>
      <c r="F47" s="67" t="s">
        <v>7</v>
      </c>
      <c r="G47" s="67" t="s">
        <v>7</v>
      </c>
      <c r="H47" s="67" t="s">
        <v>7</v>
      </c>
      <c r="I47" s="67" t="s">
        <v>7</v>
      </c>
      <c r="J47" s="67" t="s">
        <v>7</v>
      </c>
      <c r="K47" s="67" t="s">
        <v>7</v>
      </c>
      <c r="L47" s="67" t="s">
        <v>7</v>
      </c>
      <c r="M47" s="67" t="s">
        <v>7</v>
      </c>
      <c r="N47" s="39">
        <v>110</v>
      </c>
      <c r="O47" s="67" t="s">
        <v>7</v>
      </c>
    </row>
    <row r="48" spans="1:15" ht="12" customHeight="1" x14ac:dyDescent="0.2">
      <c r="A48" s="38">
        <v>1950</v>
      </c>
      <c r="B48" s="67" t="s">
        <v>7</v>
      </c>
      <c r="C48" s="67" t="s">
        <v>7</v>
      </c>
      <c r="D48" s="67" t="s">
        <v>7</v>
      </c>
      <c r="E48" s="67" t="s">
        <v>7</v>
      </c>
      <c r="F48" s="67" t="s">
        <v>7</v>
      </c>
      <c r="G48" s="67" t="s">
        <v>7</v>
      </c>
      <c r="H48" s="67" t="s">
        <v>7</v>
      </c>
      <c r="I48" s="67" t="s">
        <v>7</v>
      </c>
      <c r="J48" s="67" t="s">
        <v>7</v>
      </c>
      <c r="K48" s="67" t="s">
        <v>7</v>
      </c>
      <c r="L48" s="67" t="s">
        <v>7</v>
      </c>
      <c r="M48" s="67" t="s">
        <v>7</v>
      </c>
      <c r="N48" s="39">
        <v>106</v>
      </c>
      <c r="O48" s="67" t="s">
        <v>7</v>
      </c>
    </row>
    <row r="49" spans="1:15" ht="12" customHeight="1" x14ac:dyDescent="0.2">
      <c r="A49" s="43">
        <v>1951</v>
      </c>
      <c r="B49" s="68" t="s">
        <v>7</v>
      </c>
      <c r="C49" s="68" t="s">
        <v>7</v>
      </c>
      <c r="D49" s="68" t="s">
        <v>7</v>
      </c>
      <c r="E49" s="68" t="s">
        <v>7</v>
      </c>
      <c r="F49" s="68" t="s">
        <v>7</v>
      </c>
      <c r="G49" s="68" t="s">
        <v>7</v>
      </c>
      <c r="H49" s="68" t="s">
        <v>7</v>
      </c>
      <c r="I49" s="68" t="s">
        <v>7</v>
      </c>
      <c r="J49" s="68" t="s">
        <v>7</v>
      </c>
      <c r="K49" s="68" t="s">
        <v>7</v>
      </c>
      <c r="L49" s="68" t="s">
        <v>7</v>
      </c>
      <c r="M49" s="68" t="s">
        <v>7</v>
      </c>
      <c r="N49" s="44">
        <v>114</v>
      </c>
      <c r="O49" s="68" t="s">
        <v>7</v>
      </c>
    </row>
    <row r="50" spans="1:15" ht="12" customHeight="1" x14ac:dyDescent="0.2">
      <c r="A50" s="43">
        <v>1952</v>
      </c>
      <c r="B50" s="68" t="s">
        <v>7</v>
      </c>
      <c r="C50" s="68" t="s">
        <v>7</v>
      </c>
      <c r="D50" s="68" t="s">
        <v>7</v>
      </c>
      <c r="E50" s="68" t="s">
        <v>7</v>
      </c>
      <c r="F50" s="68" t="s">
        <v>7</v>
      </c>
      <c r="G50" s="68" t="s">
        <v>7</v>
      </c>
      <c r="H50" s="68" t="s">
        <v>7</v>
      </c>
      <c r="I50" s="68" t="s">
        <v>7</v>
      </c>
      <c r="J50" s="68" t="s">
        <v>7</v>
      </c>
      <c r="K50" s="68" t="s">
        <v>7</v>
      </c>
      <c r="L50" s="68" t="s">
        <v>7</v>
      </c>
      <c r="M50" s="68" t="s">
        <v>7</v>
      </c>
      <c r="N50" s="44">
        <v>102</v>
      </c>
      <c r="O50" s="68" t="s">
        <v>7</v>
      </c>
    </row>
    <row r="51" spans="1:15" ht="12" customHeight="1" x14ac:dyDescent="0.2">
      <c r="A51" s="43">
        <v>1953</v>
      </c>
      <c r="B51" s="68" t="s">
        <v>7</v>
      </c>
      <c r="C51" s="68" t="s">
        <v>7</v>
      </c>
      <c r="D51" s="68" t="s">
        <v>7</v>
      </c>
      <c r="E51" s="68" t="s">
        <v>7</v>
      </c>
      <c r="F51" s="68" t="s">
        <v>7</v>
      </c>
      <c r="G51" s="68" t="s">
        <v>7</v>
      </c>
      <c r="H51" s="68" t="s">
        <v>7</v>
      </c>
      <c r="I51" s="68" t="s">
        <v>7</v>
      </c>
      <c r="J51" s="68" t="s">
        <v>7</v>
      </c>
      <c r="K51" s="68" t="s">
        <v>7</v>
      </c>
      <c r="L51" s="68" t="s">
        <v>7</v>
      </c>
      <c r="M51" s="68" t="s">
        <v>7</v>
      </c>
      <c r="N51" s="44">
        <v>108</v>
      </c>
      <c r="O51" s="68" t="s">
        <v>7</v>
      </c>
    </row>
    <row r="52" spans="1:15" ht="12" customHeight="1" x14ac:dyDescent="0.2">
      <c r="A52" s="43">
        <v>1954</v>
      </c>
      <c r="B52" s="68" t="s">
        <v>7</v>
      </c>
      <c r="C52" s="68" t="s">
        <v>7</v>
      </c>
      <c r="D52" s="68" t="s">
        <v>7</v>
      </c>
      <c r="E52" s="68" t="s">
        <v>7</v>
      </c>
      <c r="F52" s="68" t="s">
        <v>7</v>
      </c>
      <c r="G52" s="68" t="s">
        <v>7</v>
      </c>
      <c r="H52" s="68" t="s">
        <v>7</v>
      </c>
      <c r="I52" s="68" t="s">
        <v>7</v>
      </c>
      <c r="J52" s="68" t="s">
        <v>7</v>
      </c>
      <c r="K52" s="68" t="s">
        <v>7</v>
      </c>
      <c r="L52" s="68" t="s">
        <v>7</v>
      </c>
      <c r="M52" s="68" t="s">
        <v>7</v>
      </c>
      <c r="N52" s="44">
        <v>107</v>
      </c>
      <c r="O52" s="68" t="s">
        <v>7</v>
      </c>
    </row>
    <row r="53" spans="1:15" ht="12" customHeight="1" x14ac:dyDescent="0.2">
      <c r="A53" s="43">
        <v>1955</v>
      </c>
      <c r="B53" s="68" t="s">
        <v>7</v>
      </c>
      <c r="C53" s="68" t="s">
        <v>7</v>
      </c>
      <c r="D53" s="68" t="s">
        <v>7</v>
      </c>
      <c r="E53" s="68" t="s">
        <v>7</v>
      </c>
      <c r="F53" s="68" t="s">
        <v>7</v>
      </c>
      <c r="G53" s="68" t="s">
        <v>7</v>
      </c>
      <c r="H53" s="68" t="s">
        <v>7</v>
      </c>
      <c r="I53" s="68" t="s">
        <v>7</v>
      </c>
      <c r="J53" s="68" t="s">
        <v>7</v>
      </c>
      <c r="K53" s="68" t="s">
        <v>7</v>
      </c>
      <c r="L53" s="68" t="s">
        <v>7</v>
      </c>
      <c r="M53" s="68" t="s">
        <v>7</v>
      </c>
      <c r="N53" s="44">
        <v>109</v>
      </c>
      <c r="O53" s="68" t="s">
        <v>7</v>
      </c>
    </row>
    <row r="54" spans="1:15" ht="12" customHeight="1" x14ac:dyDescent="0.2">
      <c r="A54" s="38">
        <v>1956</v>
      </c>
      <c r="B54" s="67" t="s">
        <v>7</v>
      </c>
      <c r="C54" s="67" t="s">
        <v>7</v>
      </c>
      <c r="D54" s="67" t="s">
        <v>7</v>
      </c>
      <c r="E54" s="67" t="s">
        <v>7</v>
      </c>
      <c r="F54" s="67" t="s">
        <v>7</v>
      </c>
      <c r="G54" s="67" t="s">
        <v>7</v>
      </c>
      <c r="H54" s="67" t="s">
        <v>7</v>
      </c>
      <c r="I54" s="67" t="s">
        <v>7</v>
      </c>
      <c r="J54" s="67" t="s">
        <v>7</v>
      </c>
      <c r="K54" s="67" t="s">
        <v>7</v>
      </c>
      <c r="L54" s="67" t="s">
        <v>7</v>
      </c>
      <c r="M54" s="67" t="s">
        <v>7</v>
      </c>
      <c r="N54" s="39">
        <v>103</v>
      </c>
      <c r="O54" s="67" t="s">
        <v>7</v>
      </c>
    </row>
    <row r="55" spans="1:15" ht="12" customHeight="1" x14ac:dyDescent="0.2">
      <c r="A55" s="38">
        <v>1957</v>
      </c>
      <c r="B55" s="67" t="s">
        <v>7</v>
      </c>
      <c r="C55" s="67" t="s">
        <v>7</v>
      </c>
      <c r="D55" s="67" t="s">
        <v>7</v>
      </c>
      <c r="E55" s="67" t="s">
        <v>7</v>
      </c>
      <c r="F55" s="67" t="s">
        <v>7</v>
      </c>
      <c r="G55" s="67" t="s">
        <v>7</v>
      </c>
      <c r="H55" s="67" t="s">
        <v>7</v>
      </c>
      <c r="I55" s="67" t="s">
        <v>7</v>
      </c>
      <c r="J55" s="67" t="s">
        <v>7</v>
      </c>
      <c r="K55" s="67" t="s">
        <v>7</v>
      </c>
      <c r="L55" s="67" t="s">
        <v>7</v>
      </c>
      <c r="M55" s="67" t="s">
        <v>7</v>
      </c>
      <c r="N55" s="39">
        <v>109</v>
      </c>
      <c r="O55" s="67" t="s">
        <v>7</v>
      </c>
    </row>
    <row r="56" spans="1:15" ht="12" customHeight="1" x14ac:dyDescent="0.2">
      <c r="A56" s="38">
        <v>1958</v>
      </c>
      <c r="B56" s="67" t="s">
        <v>7</v>
      </c>
      <c r="C56" s="67" t="s">
        <v>7</v>
      </c>
      <c r="D56" s="67" t="s">
        <v>7</v>
      </c>
      <c r="E56" s="67" t="s">
        <v>7</v>
      </c>
      <c r="F56" s="67" t="s">
        <v>7</v>
      </c>
      <c r="G56" s="67" t="s">
        <v>7</v>
      </c>
      <c r="H56" s="67" t="s">
        <v>7</v>
      </c>
      <c r="I56" s="67" t="s">
        <v>7</v>
      </c>
      <c r="J56" s="67" t="s">
        <v>7</v>
      </c>
      <c r="K56" s="67" t="s">
        <v>7</v>
      </c>
      <c r="L56" s="67" t="s">
        <v>7</v>
      </c>
      <c r="M56" s="67" t="s">
        <v>7</v>
      </c>
      <c r="N56" s="39">
        <v>105</v>
      </c>
      <c r="O56" s="67" t="s">
        <v>7</v>
      </c>
    </row>
    <row r="57" spans="1:15" ht="12" customHeight="1" x14ac:dyDescent="0.2">
      <c r="A57" s="38">
        <v>1959</v>
      </c>
      <c r="B57" s="67" t="s">
        <v>7</v>
      </c>
      <c r="C57" s="67" t="s">
        <v>7</v>
      </c>
      <c r="D57" s="67" t="s">
        <v>7</v>
      </c>
      <c r="E57" s="67" t="s">
        <v>7</v>
      </c>
      <c r="F57" s="67" t="s">
        <v>7</v>
      </c>
      <c r="G57" s="67" t="s">
        <v>7</v>
      </c>
      <c r="H57" s="67" t="s">
        <v>7</v>
      </c>
      <c r="I57" s="67" t="s">
        <v>7</v>
      </c>
      <c r="J57" s="67" t="s">
        <v>7</v>
      </c>
      <c r="K57" s="67" t="s">
        <v>7</v>
      </c>
      <c r="L57" s="67" t="s">
        <v>7</v>
      </c>
      <c r="M57" s="67" t="s">
        <v>7</v>
      </c>
      <c r="N57" s="39">
        <v>107</v>
      </c>
      <c r="O57" s="67" t="s">
        <v>7</v>
      </c>
    </row>
    <row r="58" spans="1:15" ht="12" customHeight="1" x14ac:dyDescent="0.2">
      <c r="A58" s="38">
        <v>1960</v>
      </c>
      <c r="B58" s="39">
        <v>81</v>
      </c>
      <c r="C58" s="67" t="s">
        <v>7</v>
      </c>
      <c r="D58" s="39">
        <v>1.4</v>
      </c>
      <c r="E58" s="67" t="s">
        <v>7</v>
      </c>
      <c r="F58" s="39">
        <v>7.6</v>
      </c>
      <c r="G58" s="67" t="s">
        <v>7</v>
      </c>
      <c r="H58" s="39">
        <v>11.4</v>
      </c>
      <c r="I58" s="67" t="s">
        <v>7</v>
      </c>
      <c r="J58" s="39">
        <v>4.9000000000000004</v>
      </c>
      <c r="K58" s="67" t="s">
        <v>7</v>
      </c>
      <c r="L58" s="39">
        <f>SUM(D58,F58,H58,J58)</f>
        <v>25.299999999999997</v>
      </c>
      <c r="M58" s="67" t="s">
        <v>7</v>
      </c>
      <c r="N58" s="39">
        <f>SUM(B58,L58)</f>
        <v>106.3</v>
      </c>
      <c r="O58" s="67" t="s">
        <v>7</v>
      </c>
    </row>
    <row r="59" spans="1:15" ht="12" customHeight="1" x14ac:dyDescent="0.2">
      <c r="A59" s="43">
        <v>1961</v>
      </c>
      <c r="B59" s="44">
        <v>80.7</v>
      </c>
      <c r="C59" s="68" t="s">
        <v>7</v>
      </c>
      <c r="D59" s="44">
        <v>1.5</v>
      </c>
      <c r="E59" s="68" t="s">
        <v>7</v>
      </c>
      <c r="F59" s="44">
        <v>9.1</v>
      </c>
      <c r="G59" s="68" t="s">
        <v>7</v>
      </c>
      <c r="H59" s="44">
        <v>11.9</v>
      </c>
      <c r="I59" s="68" t="s">
        <v>7</v>
      </c>
      <c r="J59" s="44">
        <v>5.0999999999999996</v>
      </c>
      <c r="K59" s="68" t="s">
        <v>7</v>
      </c>
      <c r="L59" s="44">
        <f t="shared" ref="L59:L67" si="0">SUM(D59,F59,H59,J59)</f>
        <v>27.6</v>
      </c>
      <c r="M59" s="68" t="s">
        <v>7</v>
      </c>
      <c r="N59" s="44">
        <f t="shared" ref="N59:N67" si="1">SUM(B59,L59)</f>
        <v>108.30000000000001</v>
      </c>
      <c r="O59" s="68" t="s">
        <v>7</v>
      </c>
    </row>
    <row r="60" spans="1:15" ht="12" customHeight="1" x14ac:dyDescent="0.2">
      <c r="A60" s="43">
        <v>1962</v>
      </c>
      <c r="B60" s="44">
        <v>76.099999999999994</v>
      </c>
      <c r="C60" s="68" t="s">
        <v>7</v>
      </c>
      <c r="D60" s="44">
        <v>1.5</v>
      </c>
      <c r="E60" s="68" t="s">
        <v>7</v>
      </c>
      <c r="F60" s="44">
        <v>9.3000000000000007</v>
      </c>
      <c r="G60" s="68" t="s">
        <v>7</v>
      </c>
      <c r="H60" s="44">
        <v>12.5</v>
      </c>
      <c r="I60" s="68" t="s">
        <v>7</v>
      </c>
      <c r="J60" s="44">
        <v>4.8</v>
      </c>
      <c r="K60" s="68" t="s">
        <v>7</v>
      </c>
      <c r="L60" s="44">
        <f t="shared" si="0"/>
        <v>28.1</v>
      </c>
      <c r="M60" s="68" t="s">
        <v>7</v>
      </c>
      <c r="N60" s="44">
        <f t="shared" si="1"/>
        <v>104.19999999999999</v>
      </c>
      <c r="O60" s="68" t="s">
        <v>7</v>
      </c>
    </row>
    <row r="61" spans="1:15" ht="12" customHeight="1" x14ac:dyDescent="0.2">
      <c r="A61" s="43">
        <v>1963</v>
      </c>
      <c r="B61" s="44">
        <v>78.599999999999994</v>
      </c>
      <c r="C61" s="68" t="s">
        <v>7</v>
      </c>
      <c r="D61" s="44">
        <v>1.5</v>
      </c>
      <c r="E61" s="68" t="s">
        <v>7</v>
      </c>
      <c r="F61" s="44">
        <v>11.9</v>
      </c>
      <c r="G61" s="68" t="s">
        <v>7</v>
      </c>
      <c r="H61" s="44">
        <v>13.4</v>
      </c>
      <c r="I61" s="68" t="s">
        <v>7</v>
      </c>
      <c r="J61" s="44">
        <v>5.0999999999999996</v>
      </c>
      <c r="K61" s="68" t="s">
        <v>7</v>
      </c>
      <c r="L61" s="44">
        <f t="shared" si="0"/>
        <v>31.9</v>
      </c>
      <c r="M61" s="68" t="s">
        <v>7</v>
      </c>
      <c r="N61" s="44">
        <f t="shared" si="1"/>
        <v>110.5</v>
      </c>
      <c r="O61" s="68" t="s">
        <v>7</v>
      </c>
    </row>
    <row r="62" spans="1:15" ht="12" customHeight="1" x14ac:dyDescent="0.2">
      <c r="A62" s="43">
        <v>1964</v>
      </c>
      <c r="B62" s="45">
        <v>74.8</v>
      </c>
      <c r="C62" s="68" t="s">
        <v>7</v>
      </c>
      <c r="D62" s="44">
        <v>1.6</v>
      </c>
      <c r="E62" s="68" t="s">
        <v>7</v>
      </c>
      <c r="F62" s="44">
        <v>12.3</v>
      </c>
      <c r="G62" s="68" t="s">
        <v>7</v>
      </c>
      <c r="H62" s="44">
        <v>14.5</v>
      </c>
      <c r="I62" s="68" t="s">
        <v>7</v>
      </c>
      <c r="J62" s="44">
        <v>5.4</v>
      </c>
      <c r="K62" s="68" t="s">
        <v>7</v>
      </c>
      <c r="L62" s="44">
        <f t="shared" si="0"/>
        <v>33.799999999999997</v>
      </c>
      <c r="M62" s="68" t="s">
        <v>7</v>
      </c>
      <c r="N62" s="44">
        <f t="shared" si="1"/>
        <v>108.6</v>
      </c>
      <c r="O62" s="68" t="s">
        <v>7</v>
      </c>
    </row>
    <row r="63" spans="1:15" ht="12" customHeight="1" x14ac:dyDescent="0.2">
      <c r="A63" s="43">
        <v>1965</v>
      </c>
      <c r="B63" s="45">
        <v>66.7</v>
      </c>
      <c r="C63" s="68" t="s">
        <v>7</v>
      </c>
      <c r="D63" s="44">
        <v>1.74</v>
      </c>
      <c r="E63" s="68" t="s">
        <v>7</v>
      </c>
      <c r="F63" s="44">
        <v>18</v>
      </c>
      <c r="G63" s="68" t="s">
        <v>7</v>
      </c>
      <c r="H63" s="44">
        <v>15.5</v>
      </c>
      <c r="I63" s="68" t="s">
        <v>7</v>
      </c>
      <c r="J63" s="44">
        <v>8</v>
      </c>
      <c r="K63" s="68" t="s">
        <v>7</v>
      </c>
      <c r="L63" s="44">
        <f t="shared" si="0"/>
        <v>43.239999999999995</v>
      </c>
      <c r="M63" s="68" t="s">
        <v>7</v>
      </c>
      <c r="N63" s="44">
        <f t="shared" si="1"/>
        <v>109.94</v>
      </c>
      <c r="O63" s="68" t="s">
        <v>7</v>
      </c>
    </row>
    <row r="64" spans="1:15" ht="12" customHeight="1" x14ac:dyDescent="0.2">
      <c r="A64" s="38">
        <v>1966</v>
      </c>
      <c r="B64" s="40">
        <v>71.7</v>
      </c>
      <c r="C64" s="67" t="s">
        <v>7</v>
      </c>
      <c r="D64" s="39">
        <v>1.7</v>
      </c>
      <c r="E64" s="67" t="s">
        <v>7</v>
      </c>
      <c r="F64" s="39">
        <v>18.899999999999999</v>
      </c>
      <c r="G64" s="67" t="s">
        <v>7</v>
      </c>
      <c r="H64" s="39">
        <v>16.3</v>
      </c>
      <c r="I64" s="67" t="s">
        <v>7</v>
      </c>
      <c r="J64" s="39">
        <v>1.2</v>
      </c>
      <c r="K64" s="67" t="s">
        <v>7</v>
      </c>
      <c r="L64" s="39">
        <f t="shared" si="0"/>
        <v>38.1</v>
      </c>
      <c r="M64" s="67" t="s">
        <v>7</v>
      </c>
      <c r="N64" s="39">
        <f t="shared" si="1"/>
        <v>109.80000000000001</v>
      </c>
      <c r="O64" s="67" t="s">
        <v>7</v>
      </c>
    </row>
    <row r="65" spans="1:15" ht="12" customHeight="1" x14ac:dyDescent="0.2">
      <c r="A65" s="38">
        <v>1967</v>
      </c>
      <c r="B65" s="40">
        <v>60.4</v>
      </c>
      <c r="C65" s="67" t="s">
        <v>7</v>
      </c>
      <c r="D65" s="39">
        <v>1.7</v>
      </c>
      <c r="E65" s="67" t="s">
        <v>7</v>
      </c>
      <c r="F65" s="39">
        <v>20.2</v>
      </c>
      <c r="G65" s="67" t="s">
        <v>7</v>
      </c>
      <c r="H65" s="39">
        <v>16.399999999999999</v>
      </c>
      <c r="I65" s="67" t="s">
        <v>7</v>
      </c>
      <c r="J65" s="39">
        <v>9.8000000000000007</v>
      </c>
      <c r="K65" s="67" t="s">
        <v>7</v>
      </c>
      <c r="L65" s="39">
        <f t="shared" si="0"/>
        <v>48.099999999999994</v>
      </c>
      <c r="M65" s="67" t="s">
        <v>7</v>
      </c>
      <c r="N65" s="39">
        <f t="shared" si="1"/>
        <v>108.5</v>
      </c>
      <c r="O65" s="67" t="s">
        <v>7</v>
      </c>
    </row>
    <row r="66" spans="1:15" ht="12" customHeight="1" x14ac:dyDescent="0.2">
      <c r="A66" s="38">
        <v>1968</v>
      </c>
      <c r="B66" s="40">
        <v>65.3</v>
      </c>
      <c r="C66" s="67" t="s">
        <v>7</v>
      </c>
      <c r="D66" s="39">
        <v>1.8</v>
      </c>
      <c r="E66" s="67" t="s">
        <v>7</v>
      </c>
      <c r="F66" s="39">
        <v>22.1</v>
      </c>
      <c r="G66" s="67" t="s">
        <v>7</v>
      </c>
      <c r="H66" s="39">
        <v>16.600000000000001</v>
      </c>
      <c r="I66" s="67" t="s">
        <v>7</v>
      </c>
      <c r="J66" s="39">
        <v>10.4</v>
      </c>
      <c r="K66" s="67" t="s">
        <v>7</v>
      </c>
      <c r="L66" s="39">
        <f t="shared" si="0"/>
        <v>50.9</v>
      </c>
      <c r="M66" s="67" t="s">
        <v>7</v>
      </c>
      <c r="N66" s="39">
        <f t="shared" si="1"/>
        <v>116.19999999999999</v>
      </c>
      <c r="O66" s="67" t="s">
        <v>7</v>
      </c>
    </row>
    <row r="67" spans="1:15" ht="12" customHeight="1" x14ac:dyDescent="0.2">
      <c r="A67" s="38">
        <v>1969</v>
      </c>
      <c r="B67" s="41">
        <v>62.6</v>
      </c>
      <c r="C67" s="67" t="s">
        <v>7</v>
      </c>
      <c r="D67" s="39">
        <v>1.9</v>
      </c>
      <c r="E67" s="67" t="s">
        <v>7</v>
      </c>
      <c r="F67" s="39">
        <v>24.9</v>
      </c>
      <c r="G67" s="67" t="s">
        <v>7</v>
      </c>
      <c r="H67" s="39">
        <v>17.100000000000001</v>
      </c>
      <c r="I67" s="67" t="s">
        <v>7</v>
      </c>
      <c r="J67" s="39">
        <v>11.3</v>
      </c>
      <c r="K67" s="67" t="s">
        <v>7</v>
      </c>
      <c r="L67" s="39">
        <f t="shared" si="0"/>
        <v>55.2</v>
      </c>
      <c r="M67" s="67" t="s">
        <v>7</v>
      </c>
      <c r="N67" s="41">
        <f t="shared" si="1"/>
        <v>117.80000000000001</v>
      </c>
      <c r="O67" s="67" t="s">
        <v>7</v>
      </c>
    </row>
    <row r="68" spans="1:15" ht="12" customHeight="1" x14ac:dyDescent="0.2">
      <c r="A68" s="42">
        <v>1970</v>
      </c>
      <c r="B68" s="40">
        <f>Fresh!H8</f>
        <v>61.806639291496793</v>
      </c>
      <c r="C68" s="39">
        <f>Fresh!I8</f>
        <v>59.334373719836918</v>
      </c>
      <c r="D68" s="39">
        <f>Canning!J8</f>
        <v>1.9636482453231374</v>
      </c>
      <c r="E68" s="39">
        <f>Canning!K8</f>
        <v>1.2488802840255153</v>
      </c>
      <c r="F68" s="39">
        <f>Freezing!J8</f>
        <v>28.526910247156817</v>
      </c>
      <c r="G68" s="39">
        <f>Freezing!K8</f>
        <v>12.837109611220567</v>
      </c>
      <c r="H68" s="39">
        <f>Chips!J8</f>
        <v>17.390710649006106</v>
      </c>
      <c r="I68" s="39">
        <f>Chips!K8</f>
        <v>4.260724109006496</v>
      </c>
      <c r="J68" s="39">
        <f>Dehy!J8</f>
        <v>11.984894075649105</v>
      </c>
      <c r="K68" s="39">
        <f>Dehy!K8</f>
        <v>1.6778851705908748</v>
      </c>
      <c r="L68" s="39">
        <f t="shared" ref="L68:L98" si="2">SUM(D68,F68,H68,J68)</f>
        <v>59.866163217135167</v>
      </c>
      <c r="M68" s="39">
        <f t="shared" ref="M68:M98" si="3">SUM(E68,G68,I68,K68)</f>
        <v>20.024599174843456</v>
      </c>
      <c r="N68" s="41">
        <f>B68+L68</f>
        <v>121.67280250863196</v>
      </c>
      <c r="O68" s="41">
        <f>C68+M68</f>
        <v>79.358972894680377</v>
      </c>
    </row>
    <row r="69" spans="1:15" ht="12" customHeight="1" x14ac:dyDescent="0.2">
      <c r="A69" s="43">
        <v>1971</v>
      </c>
      <c r="B69" s="44">
        <f>Fresh!H9</f>
        <v>56.069589378843403</v>
      </c>
      <c r="C69" s="44">
        <f>Fresh!I9</f>
        <v>53.826805803689666</v>
      </c>
      <c r="D69" s="44">
        <f>Canning!J9</f>
        <v>2.1205233529646876</v>
      </c>
      <c r="E69" s="44">
        <f>Canning!K9</f>
        <v>1.3486528524855415</v>
      </c>
      <c r="F69" s="44">
        <f>Freezing!J9</f>
        <v>30.121688713817232</v>
      </c>
      <c r="G69" s="44">
        <f>Freezing!K9</f>
        <v>13.855976808355928</v>
      </c>
      <c r="H69" s="44">
        <f>Chips!J9</f>
        <v>17.152233688559718</v>
      </c>
      <c r="I69" s="44">
        <f>Chips!K9</f>
        <v>4.2022972536971306</v>
      </c>
      <c r="J69" s="44">
        <f>Dehy!J9</f>
        <v>12.318990084801673</v>
      </c>
      <c r="K69" s="44">
        <f>Dehy!K9</f>
        <v>1.7246586118722342</v>
      </c>
      <c r="L69" s="44">
        <f t="shared" si="2"/>
        <v>61.713435840143305</v>
      </c>
      <c r="M69" s="44">
        <f t="shared" si="3"/>
        <v>21.131585526410834</v>
      </c>
      <c r="N69" s="61">
        <f t="shared" ref="N69:N98" si="4">B69+L69</f>
        <v>117.78302521898671</v>
      </c>
      <c r="O69" s="61">
        <f t="shared" ref="O69:O98" si="5">C69+M69</f>
        <v>74.958391330100497</v>
      </c>
    </row>
    <row r="70" spans="1:15" ht="12" customHeight="1" x14ac:dyDescent="0.2">
      <c r="A70" s="43">
        <v>1972</v>
      </c>
      <c r="B70" s="44">
        <f>Fresh!H10</f>
        <v>57.854232572321543</v>
      </c>
      <c r="C70" s="44">
        <f>Fresh!I10</f>
        <v>55.540063269428678</v>
      </c>
      <c r="D70" s="44">
        <f>Canning!J10</f>
        <v>2.1131893890307585</v>
      </c>
      <c r="E70" s="44">
        <f>Canning!K10</f>
        <v>1.3439884514235625</v>
      </c>
      <c r="F70" s="44">
        <f>Freezing!J10</f>
        <v>30.326923809886804</v>
      </c>
      <c r="G70" s="44">
        <f>Freezing!K10</f>
        <v>14.253654190646797</v>
      </c>
      <c r="H70" s="44">
        <f>Chips!J10</f>
        <v>16.663966916949345</v>
      </c>
      <c r="I70" s="44">
        <f>Chips!K10</f>
        <v>4.0826718946525897</v>
      </c>
      <c r="J70" s="44">
        <f>Dehy!J10</f>
        <v>12.438396634523764</v>
      </c>
      <c r="K70" s="44">
        <f>Dehy!K10</f>
        <v>1.7413755288333272</v>
      </c>
      <c r="L70" s="44">
        <f t="shared" si="2"/>
        <v>61.542476750390669</v>
      </c>
      <c r="M70" s="44">
        <f t="shared" si="3"/>
        <v>21.421690065556277</v>
      </c>
      <c r="N70" s="61">
        <f t="shared" si="4"/>
        <v>119.39670932271221</v>
      </c>
      <c r="O70" s="61">
        <f t="shared" si="5"/>
        <v>76.961753334984962</v>
      </c>
    </row>
    <row r="71" spans="1:15" ht="12" customHeight="1" x14ac:dyDescent="0.2">
      <c r="A71" s="43">
        <v>1973</v>
      </c>
      <c r="B71" s="44">
        <f>Fresh!H11</f>
        <v>52.418835443515853</v>
      </c>
      <c r="C71" s="44">
        <f>Fresh!I11</f>
        <v>50.322082025775224</v>
      </c>
      <c r="D71" s="44">
        <f>Canning!J11</f>
        <v>2.2436517561783598</v>
      </c>
      <c r="E71" s="44">
        <f>Canning!K11</f>
        <v>1.4269625169294369</v>
      </c>
      <c r="F71" s="44">
        <f>Freezing!J11</f>
        <v>34.19958567120792</v>
      </c>
      <c r="G71" s="44">
        <f>Freezing!K11</f>
        <v>16.415801122179801</v>
      </c>
      <c r="H71" s="44">
        <f>Chips!J11</f>
        <v>16.295438136181097</v>
      </c>
      <c r="I71" s="44">
        <f>Chips!K11</f>
        <v>3.9923823433643686</v>
      </c>
      <c r="J71" s="44">
        <f>Dehy!J11</f>
        <v>13.093089014624203</v>
      </c>
      <c r="K71" s="44">
        <f>Dehy!K11</f>
        <v>1.8330324620473886</v>
      </c>
      <c r="L71" s="44">
        <f t="shared" si="2"/>
        <v>65.831764578191581</v>
      </c>
      <c r="M71" s="44">
        <f t="shared" si="3"/>
        <v>23.668178444520994</v>
      </c>
      <c r="N71" s="61">
        <f t="shared" si="4"/>
        <v>118.25060002170744</v>
      </c>
      <c r="O71" s="61">
        <f t="shared" si="5"/>
        <v>73.990260470296221</v>
      </c>
    </row>
    <row r="72" spans="1:15" ht="12" customHeight="1" x14ac:dyDescent="0.2">
      <c r="A72" s="43">
        <v>1974</v>
      </c>
      <c r="B72" s="44">
        <f>Fresh!H12</f>
        <v>49.350472752438577</v>
      </c>
      <c r="C72" s="44">
        <f>Fresh!I12</f>
        <v>47.376453842341036</v>
      </c>
      <c r="D72" s="44">
        <f>Canning!J12</f>
        <v>2.296192729619273</v>
      </c>
      <c r="E72" s="44">
        <f>Canning!K12</f>
        <v>1.4603785760378576</v>
      </c>
      <c r="F72" s="44">
        <f>Freezing!J12</f>
        <v>35.323632010624067</v>
      </c>
      <c r="G72" s="44">
        <f>Freezing!K12</f>
        <v>17.308579685205792</v>
      </c>
      <c r="H72" s="44">
        <f>Chips!J12</f>
        <v>15.72614961609322</v>
      </c>
      <c r="I72" s="44">
        <f>Chips!K12</f>
        <v>3.8529066559428391</v>
      </c>
      <c r="J72" s="44">
        <f>Dehy!J12</f>
        <v>14.520770245120501</v>
      </c>
      <c r="K72" s="44">
        <f>Dehy!K12</f>
        <v>2.0329078343168701</v>
      </c>
      <c r="L72" s="44">
        <f t="shared" si="2"/>
        <v>67.866744601457057</v>
      </c>
      <c r="M72" s="44">
        <f t="shared" si="3"/>
        <v>24.654772751503359</v>
      </c>
      <c r="N72" s="61">
        <f t="shared" si="4"/>
        <v>117.21721735389563</v>
      </c>
      <c r="O72" s="61">
        <f t="shared" si="5"/>
        <v>72.031226593844394</v>
      </c>
    </row>
    <row r="73" spans="1:15" ht="12" customHeight="1" x14ac:dyDescent="0.2">
      <c r="A73" s="46">
        <v>1975</v>
      </c>
      <c r="B73" s="44">
        <f>Fresh!H13</f>
        <v>52.644205525690708</v>
      </c>
      <c r="C73" s="44">
        <f>Fresh!I13</f>
        <v>50.538437304663084</v>
      </c>
      <c r="D73" s="44">
        <f>Canning!J13</f>
        <v>1.9988609687322025</v>
      </c>
      <c r="E73" s="44">
        <f>Canning!K13</f>
        <v>1.2712755761136809</v>
      </c>
      <c r="F73" s="44">
        <f>Freezing!J13</f>
        <v>37.13427141355632</v>
      </c>
      <c r="G73" s="44">
        <f>Freezing!K13</f>
        <v>18.56713570677816</v>
      </c>
      <c r="H73" s="44">
        <f>Chips!J13</f>
        <v>15.48434295027619</v>
      </c>
      <c r="I73" s="44">
        <f>Chips!K13</f>
        <v>3.7936640228176666</v>
      </c>
      <c r="J73" s="44">
        <f>Dehy!J13</f>
        <v>14.70531501622888</v>
      </c>
      <c r="K73" s="44">
        <f>Dehy!K13</f>
        <v>2.0587441022720436</v>
      </c>
      <c r="L73" s="44">
        <f t="shared" si="2"/>
        <v>69.322790348793589</v>
      </c>
      <c r="M73" s="44">
        <f t="shared" si="3"/>
        <v>25.69081940798155</v>
      </c>
      <c r="N73" s="61">
        <f t="shared" si="4"/>
        <v>121.9669958744843</v>
      </c>
      <c r="O73" s="61">
        <f t="shared" si="5"/>
        <v>76.229256712644627</v>
      </c>
    </row>
    <row r="74" spans="1:15" ht="12" customHeight="1" x14ac:dyDescent="0.2">
      <c r="A74" s="38">
        <v>1976</v>
      </c>
      <c r="B74" s="39">
        <f>Fresh!H14</f>
        <v>49.447166739284974</v>
      </c>
      <c r="C74" s="39">
        <f>Fresh!I14</f>
        <v>47.46928006971357</v>
      </c>
      <c r="D74" s="39">
        <f>Canning!J14</f>
        <v>1.947393767055748</v>
      </c>
      <c r="E74" s="39">
        <f>Canning!K14</f>
        <v>1.2385424358474557</v>
      </c>
      <c r="F74" s="39">
        <f>Freezing!J14</f>
        <v>41.810718462632153</v>
      </c>
      <c r="G74" s="39">
        <f>Freezing!K14</f>
        <v>20.905359231316076</v>
      </c>
      <c r="H74" s="39">
        <f>Chips!J14</f>
        <v>15.752058155800674</v>
      </c>
      <c r="I74" s="39">
        <f>Chips!K14</f>
        <v>3.8592542481711649</v>
      </c>
      <c r="J74" s="39">
        <f>Dehy!J14</f>
        <v>16.341779989451236</v>
      </c>
      <c r="K74" s="39">
        <f>Dehy!K14</f>
        <v>2.2878491985231735</v>
      </c>
      <c r="L74" s="39">
        <f t="shared" si="2"/>
        <v>75.851950374939818</v>
      </c>
      <c r="M74" s="39">
        <f t="shared" si="3"/>
        <v>28.291005113857871</v>
      </c>
      <c r="N74" s="41">
        <f t="shared" si="4"/>
        <v>125.2991171142248</v>
      </c>
      <c r="O74" s="41">
        <f t="shared" si="5"/>
        <v>75.76028518357144</v>
      </c>
    </row>
    <row r="75" spans="1:15" ht="12" customHeight="1" x14ac:dyDescent="0.2">
      <c r="A75" s="38">
        <v>1977</v>
      </c>
      <c r="B75" s="39">
        <f>Fresh!H15</f>
        <v>50.076907359731926</v>
      </c>
      <c r="C75" s="39">
        <f>Fresh!I15</f>
        <v>48.073831065342652</v>
      </c>
      <c r="D75" s="39">
        <f>Canning!J15</f>
        <v>2.2123692897261615</v>
      </c>
      <c r="E75" s="39">
        <f>Canning!K15</f>
        <v>1.4070668682658387</v>
      </c>
      <c r="F75" s="39">
        <f>Freezing!J15</f>
        <v>42.208237414808458</v>
      </c>
      <c r="G75" s="39">
        <f>Freezing!K15</f>
        <v>21.104118707404229</v>
      </c>
      <c r="H75" s="39">
        <f>Chips!J15</f>
        <v>16.23917653095047</v>
      </c>
      <c r="I75" s="39">
        <f>Chips!K15</f>
        <v>3.9785982500828649</v>
      </c>
      <c r="J75" s="39">
        <f>Dehy!J15</f>
        <v>11.386920572650622</v>
      </c>
      <c r="K75" s="39">
        <f>Dehy!K15</f>
        <v>1.5941688801710872</v>
      </c>
      <c r="L75" s="39">
        <f t="shared" si="2"/>
        <v>72.046703808135717</v>
      </c>
      <c r="M75" s="39">
        <f t="shared" si="3"/>
        <v>28.08395270592402</v>
      </c>
      <c r="N75" s="41">
        <f t="shared" si="4"/>
        <v>122.12361116786764</v>
      </c>
      <c r="O75" s="41">
        <f t="shared" si="5"/>
        <v>76.157783771266679</v>
      </c>
    </row>
    <row r="76" spans="1:15" ht="12" customHeight="1" x14ac:dyDescent="0.2">
      <c r="A76" s="38">
        <v>1978</v>
      </c>
      <c r="B76" s="39">
        <f>Fresh!H16</f>
        <v>45.965905159826576</v>
      </c>
      <c r="C76" s="39">
        <f>Fresh!I16</f>
        <v>44.127268953433507</v>
      </c>
      <c r="D76" s="39">
        <f>Canning!J16</f>
        <v>2.2600354920592132</v>
      </c>
      <c r="E76" s="39">
        <f>Canning!K16</f>
        <v>1.4373825729496597</v>
      </c>
      <c r="F76" s="39">
        <f>Freezing!J16</f>
        <v>42.565240245299542</v>
      </c>
      <c r="G76" s="39">
        <f>Freezing!K16</f>
        <v>21.282620122649771</v>
      </c>
      <c r="H76" s="39">
        <f>Chips!J16</f>
        <v>16.516023631421703</v>
      </c>
      <c r="I76" s="39">
        <f>Chips!K16</f>
        <v>4.0464257896983176</v>
      </c>
      <c r="J76" s="39">
        <f>Dehy!J16</f>
        <v>12.083536626457308</v>
      </c>
      <c r="K76" s="39">
        <f>Dehy!K16</f>
        <v>1.6916951277040233</v>
      </c>
      <c r="L76" s="39">
        <f t="shared" si="2"/>
        <v>73.424835995237757</v>
      </c>
      <c r="M76" s="39">
        <f t="shared" si="3"/>
        <v>28.458123613001771</v>
      </c>
      <c r="N76" s="41">
        <f t="shared" si="4"/>
        <v>119.39074115506433</v>
      </c>
      <c r="O76" s="41">
        <f t="shared" si="5"/>
        <v>72.585392566435274</v>
      </c>
    </row>
    <row r="77" spans="1:15" ht="12" customHeight="1" x14ac:dyDescent="0.2">
      <c r="A77" s="38">
        <v>1979</v>
      </c>
      <c r="B77" s="39">
        <f>Fresh!H17</f>
        <v>49.3455688609451</v>
      </c>
      <c r="C77" s="39">
        <f>Fresh!I17</f>
        <v>47.371746106507302</v>
      </c>
      <c r="D77" s="39">
        <f>Canning!J17</f>
        <v>2.1143720423896379</v>
      </c>
      <c r="E77" s="39">
        <f>Canning!K17</f>
        <v>1.3447406189598097</v>
      </c>
      <c r="F77" s="39">
        <f>Freezing!J17</f>
        <v>38.50387683010819</v>
      </c>
      <c r="G77" s="39">
        <f>Freezing!K17</f>
        <v>19.251938415054095</v>
      </c>
      <c r="H77" s="39">
        <f>Chips!J17</f>
        <v>16.656941281020195</v>
      </c>
      <c r="I77" s="39">
        <f>Chips!K17</f>
        <v>4.0809506138499474</v>
      </c>
      <c r="J77" s="39">
        <f>Dehy!J17</f>
        <v>11.188340627846525</v>
      </c>
      <c r="K77" s="39">
        <f>Dehy!K17</f>
        <v>1.5663676878985138</v>
      </c>
      <c r="L77" s="39">
        <f t="shared" si="2"/>
        <v>68.463530781364554</v>
      </c>
      <c r="M77" s="39">
        <f t="shared" si="3"/>
        <v>26.243997335762366</v>
      </c>
      <c r="N77" s="41">
        <f t="shared" si="4"/>
        <v>117.80909964230966</v>
      </c>
      <c r="O77" s="41">
        <f t="shared" si="5"/>
        <v>73.615743442269661</v>
      </c>
    </row>
    <row r="78" spans="1:15" ht="12" customHeight="1" x14ac:dyDescent="0.2">
      <c r="A78" s="42">
        <v>1980</v>
      </c>
      <c r="B78" s="39">
        <f>Fresh!H18</f>
        <v>51.121584711451483</v>
      </c>
      <c r="C78" s="39">
        <f>Fresh!I18</f>
        <v>49.076721322993421</v>
      </c>
      <c r="D78" s="39">
        <f>Canning!J18</f>
        <v>1.9270965985438642</v>
      </c>
      <c r="E78" s="39">
        <f>Canning!K18</f>
        <v>1.2256334366738977</v>
      </c>
      <c r="F78" s="39">
        <f>Freezing!J18</f>
        <v>35.404749567462652</v>
      </c>
      <c r="G78" s="39">
        <f>Freezing!K18</f>
        <v>17.702374783731326</v>
      </c>
      <c r="H78" s="39">
        <f>Chips!J18</f>
        <v>16.486977508057929</v>
      </c>
      <c r="I78" s="39">
        <f>Chips!K18</f>
        <v>4.039309489474193</v>
      </c>
      <c r="J78" s="39">
        <f>Dehy!J18</f>
        <v>9.7711416351229108</v>
      </c>
      <c r="K78" s="39">
        <f>Dehy!K18</f>
        <v>1.3679598289172077</v>
      </c>
      <c r="L78" s="39">
        <f t="shared" si="2"/>
        <v>63.589965309187356</v>
      </c>
      <c r="M78" s="39">
        <f t="shared" si="3"/>
        <v>24.335277538796625</v>
      </c>
      <c r="N78" s="41">
        <f t="shared" si="4"/>
        <v>114.71155002063884</v>
      </c>
      <c r="O78" s="41">
        <f t="shared" si="5"/>
        <v>73.411998861790039</v>
      </c>
    </row>
    <row r="79" spans="1:15" ht="12" customHeight="1" x14ac:dyDescent="0.2">
      <c r="A79" s="43">
        <v>1981</v>
      </c>
      <c r="B79" s="44">
        <f>Fresh!H19</f>
        <v>45.844972735099972</v>
      </c>
      <c r="C79" s="44">
        <f>Fresh!I19</f>
        <v>44.01117382569597</v>
      </c>
      <c r="D79" s="44">
        <f>Canning!J19</f>
        <v>1.7863510258038144</v>
      </c>
      <c r="E79" s="44">
        <f>Canning!K19</f>
        <v>1.136119252411226</v>
      </c>
      <c r="F79" s="44">
        <f>Freezing!J19</f>
        <v>41.485515250080446</v>
      </c>
      <c r="G79" s="44">
        <f>Freezing!K19</f>
        <v>20.742757625040223</v>
      </c>
      <c r="H79" s="44">
        <f>Chips!J19</f>
        <v>16.58978318534044</v>
      </c>
      <c r="I79" s="44">
        <f>Chips!K19</f>
        <v>4.0644968804084076</v>
      </c>
      <c r="J79" s="44">
        <f>Dehy!J19</f>
        <v>10.83319708130767</v>
      </c>
      <c r="K79" s="44">
        <f>Dehy!K19</f>
        <v>1.5166475913830739</v>
      </c>
      <c r="L79" s="44">
        <f t="shared" si="2"/>
        <v>70.694846542532375</v>
      </c>
      <c r="M79" s="44">
        <f t="shared" si="3"/>
        <v>27.460021349242933</v>
      </c>
      <c r="N79" s="61">
        <f t="shared" si="4"/>
        <v>116.53981927763235</v>
      </c>
      <c r="O79" s="61">
        <f t="shared" si="5"/>
        <v>71.471195174938899</v>
      </c>
    </row>
    <row r="80" spans="1:15" ht="12" customHeight="1" x14ac:dyDescent="0.2">
      <c r="A80" s="43">
        <v>1982</v>
      </c>
      <c r="B80" s="44">
        <f>Fresh!H20</f>
        <v>47.111237445518285</v>
      </c>
      <c r="C80" s="44">
        <f>Fresh!I20</f>
        <v>45.226787947697552</v>
      </c>
      <c r="D80" s="44">
        <f>Canning!J20</f>
        <v>1.8844643134012096</v>
      </c>
      <c r="E80" s="44">
        <f>Canning!K20</f>
        <v>1.1985193033231694</v>
      </c>
      <c r="F80" s="44">
        <f>Freezing!J20</f>
        <v>38.627525970334389</v>
      </c>
      <c r="G80" s="44">
        <f>Freezing!K20</f>
        <v>19.313762985167195</v>
      </c>
      <c r="H80" s="44">
        <f>Chips!J20</f>
        <v>16.991681912932624</v>
      </c>
      <c r="I80" s="44">
        <f>Chips!K20</f>
        <v>4.1629620686684925</v>
      </c>
      <c r="J80" s="44">
        <f>Dehy!J20</f>
        <v>10.380769031991317</v>
      </c>
      <c r="K80" s="44">
        <f>Dehy!K20</f>
        <v>1.4533076644787846</v>
      </c>
      <c r="L80" s="44">
        <f t="shared" si="2"/>
        <v>67.88444122865954</v>
      </c>
      <c r="M80" s="44">
        <f t="shared" si="3"/>
        <v>26.128552021637642</v>
      </c>
      <c r="N80" s="61">
        <f t="shared" si="4"/>
        <v>114.99567867417782</v>
      </c>
      <c r="O80" s="61">
        <f t="shared" si="5"/>
        <v>71.355339969335191</v>
      </c>
    </row>
    <row r="81" spans="1:15" ht="12" customHeight="1" x14ac:dyDescent="0.2">
      <c r="A81" s="43">
        <v>1983</v>
      </c>
      <c r="B81" s="44">
        <f>Fresh!H21</f>
        <v>49.792362157340591</v>
      </c>
      <c r="C81" s="44">
        <f>Fresh!I21</f>
        <v>47.800667671046959</v>
      </c>
      <c r="D81" s="44">
        <f>Canning!J21</f>
        <v>1.858672596209247</v>
      </c>
      <c r="E81" s="44">
        <f>Canning!K21</f>
        <v>1.1821157711890811</v>
      </c>
      <c r="F81" s="44">
        <f>Freezing!J21</f>
        <v>39.187877442842087</v>
      </c>
      <c r="G81" s="44">
        <f>Freezing!K21</f>
        <v>19.593938721421043</v>
      </c>
      <c r="H81" s="44">
        <f>Chips!J21</f>
        <v>17.757971208713357</v>
      </c>
      <c r="I81" s="44">
        <f>Chips!K21</f>
        <v>4.3507029461347724</v>
      </c>
      <c r="J81" s="44">
        <f>Dehy!J21</f>
        <v>9.9788952101303003</v>
      </c>
      <c r="K81" s="44">
        <f>Dehy!K21</f>
        <v>1.3970453294182421</v>
      </c>
      <c r="L81" s="44">
        <f t="shared" si="2"/>
        <v>68.783416457894987</v>
      </c>
      <c r="M81" s="44">
        <f t="shared" si="3"/>
        <v>26.523802768163137</v>
      </c>
      <c r="N81" s="61">
        <f t="shared" si="4"/>
        <v>118.57577861523558</v>
      </c>
      <c r="O81" s="61">
        <f t="shared" si="5"/>
        <v>74.324470439210103</v>
      </c>
    </row>
    <row r="82" spans="1:15" ht="12" customHeight="1" x14ac:dyDescent="0.2">
      <c r="A82" s="43">
        <v>1984</v>
      </c>
      <c r="B82" s="44">
        <f>Fresh!H22</f>
        <v>48.296892717518226</v>
      </c>
      <c r="C82" s="44">
        <f>Fresh!I22</f>
        <v>46.365017008817496</v>
      </c>
      <c r="D82" s="44">
        <f>Canning!J22</f>
        <v>1.8091966083910167</v>
      </c>
      <c r="E82" s="44">
        <f>Canning!K22</f>
        <v>1.1506490429366867</v>
      </c>
      <c r="F82" s="44">
        <f>Freezing!J22</f>
        <v>43.689178668742706</v>
      </c>
      <c r="G82" s="44">
        <f>Freezing!K22</f>
        <v>21.844589334371353</v>
      </c>
      <c r="H82" s="44">
        <f>Chips!J22</f>
        <v>17.971026114035237</v>
      </c>
      <c r="I82" s="44">
        <f>Chips!K22</f>
        <v>4.4029013979386331</v>
      </c>
      <c r="J82" s="44">
        <f>Dehy!J22</f>
        <v>10.290651920050095</v>
      </c>
      <c r="K82" s="44">
        <f>Dehy!K22</f>
        <v>1.4406912688070135</v>
      </c>
      <c r="L82" s="44">
        <f t="shared" si="2"/>
        <v>73.760053311219053</v>
      </c>
      <c r="M82" s="44">
        <f t="shared" si="3"/>
        <v>28.838831044053691</v>
      </c>
      <c r="N82" s="61">
        <f t="shared" si="4"/>
        <v>122.05694602873729</v>
      </c>
      <c r="O82" s="61">
        <f t="shared" si="5"/>
        <v>75.203848052871194</v>
      </c>
    </row>
    <row r="83" spans="1:15" ht="12" customHeight="1" x14ac:dyDescent="0.2">
      <c r="A83" s="46">
        <v>1985</v>
      </c>
      <c r="B83" s="44">
        <f>Fresh!H23</f>
        <v>46.303066265211804</v>
      </c>
      <c r="C83" s="44">
        <f>Fresh!I23</f>
        <v>44.450943614603332</v>
      </c>
      <c r="D83" s="44">
        <f>Canning!J23</f>
        <v>1.8879001618679392</v>
      </c>
      <c r="E83" s="44">
        <f>Canning!K23</f>
        <v>1.2007045029480092</v>
      </c>
      <c r="F83" s="44">
        <f>Freezing!J23</f>
        <v>45.41132069141932</v>
      </c>
      <c r="G83" s="44">
        <f>Freezing!K23</f>
        <v>22.70566034570966</v>
      </c>
      <c r="H83" s="44">
        <f>Chips!J23</f>
        <v>17.595083240378084</v>
      </c>
      <c r="I83" s="44">
        <f>Chips!K23</f>
        <v>4.3107953938926302</v>
      </c>
      <c r="J83" s="44">
        <f>Dehy!J23</f>
        <v>11.208713191817701</v>
      </c>
      <c r="K83" s="44">
        <f>Dehy!K23</f>
        <v>1.5692198468544782</v>
      </c>
      <c r="L83" s="44">
        <f t="shared" si="2"/>
        <v>76.103017285483048</v>
      </c>
      <c r="M83" s="44">
        <f t="shared" si="3"/>
        <v>29.786380089404776</v>
      </c>
      <c r="N83" s="61">
        <f t="shared" si="4"/>
        <v>122.40608355069486</v>
      </c>
      <c r="O83" s="61">
        <f t="shared" si="5"/>
        <v>74.237323704008105</v>
      </c>
    </row>
    <row r="84" spans="1:15" ht="12" customHeight="1" x14ac:dyDescent="0.2">
      <c r="A84" s="38">
        <v>1986</v>
      </c>
      <c r="B84" s="39">
        <f>Fresh!H24</f>
        <v>48.820329024188553</v>
      </c>
      <c r="C84" s="39">
        <f>Fresh!I24</f>
        <v>46.867515863221016</v>
      </c>
      <c r="D84" s="39">
        <f>Canning!J24</f>
        <v>1.8034414982692779</v>
      </c>
      <c r="E84" s="39">
        <f>Canning!K24</f>
        <v>1.1469887928992608</v>
      </c>
      <c r="F84" s="39">
        <f>Freezing!J24</f>
        <v>46.279458635118907</v>
      </c>
      <c r="G84" s="39">
        <f>Freezing!K24</f>
        <v>23.139729317559453</v>
      </c>
      <c r="H84" s="39">
        <f>Chips!J24</f>
        <v>18.14282026669326</v>
      </c>
      <c r="I84" s="39">
        <f>Chips!K24</f>
        <v>4.4449909653398487</v>
      </c>
      <c r="J84" s="39">
        <f>Dehy!J24</f>
        <v>10.934132831361598</v>
      </c>
      <c r="K84" s="39">
        <f>Dehy!K24</f>
        <v>1.530778596390624</v>
      </c>
      <c r="L84" s="39">
        <f t="shared" si="2"/>
        <v>77.159853231443037</v>
      </c>
      <c r="M84" s="39">
        <f t="shared" si="3"/>
        <v>30.262487672189188</v>
      </c>
      <c r="N84" s="41">
        <f t="shared" si="4"/>
        <v>125.98018225563159</v>
      </c>
      <c r="O84" s="41">
        <f t="shared" si="5"/>
        <v>77.130003535410196</v>
      </c>
    </row>
    <row r="85" spans="1:15" ht="12" customHeight="1" x14ac:dyDescent="0.2">
      <c r="A85" s="38">
        <v>1987</v>
      </c>
      <c r="B85" s="39">
        <f>Fresh!H25</f>
        <v>47.93893428444342</v>
      </c>
      <c r="C85" s="39">
        <f>Fresh!I25</f>
        <v>46.02137691306568</v>
      </c>
      <c r="D85" s="39">
        <f>Canning!J25</f>
        <v>1.7816839920264906</v>
      </c>
      <c r="E85" s="39">
        <f>Canning!K25</f>
        <v>1.1331510189288481</v>
      </c>
      <c r="F85" s="39">
        <f>Freezing!J25</f>
        <v>47.857901846757066</v>
      </c>
      <c r="G85" s="39">
        <f>Freezing!K25</f>
        <v>23.928950923378533</v>
      </c>
      <c r="H85" s="39">
        <f>Chips!J25</f>
        <v>17.585070097691968</v>
      </c>
      <c r="I85" s="39">
        <f>Chips!K25</f>
        <v>4.3083421739345322</v>
      </c>
      <c r="J85" s="39">
        <f>Dehy!J25</f>
        <v>10.755976013574735</v>
      </c>
      <c r="K85" s="39">
        <f>Dehy!K25</f>
        <v>1.505836641900463</v>
      </c>
      <c r="L85" s="39">
        <f t="shared" si="2"/>
        <v>77.980631950050267</v>
      </c>
      <c r="M85" s="39">
        <f t="shared" si="3"/>
        <v>30.876280758142375</v>
      </c>
      <c r="N85" s="41">
        <f t="shared" si="4"/>
        <v>125.91956623449369</v>
      </c>
      <c r="O85" s="41">
        <f t="shared" si="5"/>
        <v>76.897657671208052</v>
      </c>
    </row>
    <row r="86" spans="1:15" ht="12" customHeight="1" x14ac:dyDescent="0.2">
      <c r="A86" s="38">
        <v>1988</v>
      </c>
      <c r="B86" s="39">
        <f>Fresh!H26</f>
        <v>49.6145554870807</v>
      </c>
      <c r="C86" s="39">
        <f>Fresh!I26</f>
        <v>47.629973267597471</v>
      </c>
      <c r="D86" s="39">
        <f>Canning!J26</f>
        <v>1.9443231396492546</v>
      </c>
      <c r="E86" s="39">
        <f>Canning!K26</f>
        <v>1.2365895168169259</v>
      </c>
      <c r="F86" s="39">
        <f>Freezing!J26</f>
        <v>43.308491925181933</v>
      </c>
      <c r="G86" s="39">
        <f>Freezing!K26</f>
        <v>21.654245962590966</v>
      </c>
      <c r="H86" s="39">
        <f>Chips!J26</f>
        <v>17.096271095130625</v>
      </c>
      <c r="I86" s="39">
        <f>Chips!K26</f>
        <v>4.1885864183070032</v>
      </c>
      <c r="J86" s="39">
        <f>Dehy!J26</f>
        <v>10.425775749833686</v>
      </c>
      <c r="K86" s="39">
        <f>Dehy!K26</f>
        <v>1.4596086049767163</v>
      </c>
      <c r="L86" s="39">
        <f t="shared" si="2"/>
        <v>72.774861909795504</v>
      </c>
      <c r="M86" s="39">
        <f t="shared" si="3"/>
        <v>28.539030502691613</v>
      </c>
      <c r="N86" s="41">
        <f t="shared" si="4"/>
        <v>122.38941739687621</v>
      </c>
      <c r="O86" s="41">
        <f t="shared" si="5"/>
        <v>76.169003770289081</v>
      </c>
    </row>
    <row r="87" spans="1:15" ht="12" customHeight="1" x14ac:dyDescent="0.2">
      <c r="A87" s="38">
        <v>1989</v>
      </c>
      <c r="B87" s="39">
        <f>Fresh!H27</f>
        <v>50.033223484689216</v>
      </c>
      <c r="C87" s="39">
        <f>Fresh!I27</f>
        <v>48.031894545301647</v>
      </c>
      <c r="D87" s="39">
        <f>Canning!J27</f>
        <v>1.9783046349588826</v>
      </c>
      <c r="E87" s="39">
        <f>Canning!K27</f>
        <v>1.2582017478338494</v>
      </c>
      <c r="F87" s="39">
        <f>Freezing!J27</f>
        <v>46.825326875338604</v>
      </c>
      <c r="G87" s="39">
        <f>Freezing!K27</f>
        <v>23.412663437669302</v>
      </c>
      <c r="H87" s="39">
        <f>Chips!J27</f>
        <v>17.371781115055267</v>
      </c>
      <c r="I87" s="39">
        <f>Chips!K27</f>
        <v>4.2560863731885403</v>
      </c>
      <c r="J87" s="39">
        <f>Dehy!J27</f>
        <v>10.788960225113401</v>
      </c>
      <c r="K87" s="39">
        <f>Dehy!K27</f>
        <v>1.5104544315158763</v>
      </c>
      <c r="L87" s="39">
        <f t="shared" si="2"/>
        <v>76.964372850466148</v>
      </c>
      <c r="M87" s="39">
        <f t="shared" si="3"/>
        <v>30.437405990207566</v>
      </c>
      <c r="N87" s="41">
        <f t="shared" si="4"/>
        <v>126.99759633515536</v>
      </c>
      <c r="O87" s="41">
        <f t="shared" si="5"/>
        <v>78.469300535509205</v>
      </c>
    </row>
    <row r="88" spans="1:15" ht="12" customHeight="1" x14ac:dyDescent="0.2">
      <c r="A88" s="42">
        <v>1990</v>
      </c>
      <c r="B88" s="39">
        <f>Fresh!H28</f>
        <v>46.740782644403765</v>
      </c>
      <c r="C88" s="39">
        <f>Fresh!I28</f>
        <v>44.871151338627612</v>
      </c>
      <c r="D88" s="39">
        <f>Canning!J28</f>
        <v>1.7822740750323829</v>
      </c>
      <c r="E88" s="39">
        <f>Canning!K28</f>
        <v>1.1335263117205956</v>
      </c>
      <c r="F88" s="39">
        <f>Freezing!J28</f>
        <v>46.417615268306342</v>
      </c>
      <c r="G88" s="39">
        <f>Freezing!K28</f>
        <v>23.208807634153171</v>
      </c>
      <c r="H88" s="39">
        <f>Chips!J28</f>
        <v>16.319753905937667</v>
      </c>
      <c r="I88" s="39">
        <f>Chips!K28</f>
        <v>3.9983397069547282</v>
      </c>
      <c r="J88" s="39">
        <f>Dehy!J28</f>
        <v>12.739322798562361</v>
      </c>
      <c r="K88" s="39">
        <f>Dehy!K28</f>
        <v>1.7835051917987306</v>
      </c>
      <c r="L88" s="39">
        <f t="shared" si="2"/>
        <v>77.25896604783874</v>
      </c>
      <c r="M88" s="39">
        <f t="shared" si="3"/>
        <v>30.124178844627224</v>
      </c>
      <c r="N88" s="41">
        <f t="shared" si="4"/>
        <v>123.99974869224251</v>
      </c>
      <c r="O88" s="41">
        <f t="shared" si="5"/>
        <v>74.995330183254836</v>
      </c>
    </row>
    <row r="89" spans="1:15" ht="12" customHeight="1" x14ac:dyDescent="0.2">
      <c r="A89" s="43">
        <v>1991</v>
      </c>
      <c r="B89" s="44">
        <f>Fresh!H29</f>
        <v>50.205166934234867</v>
      </c>
      <c r="C89" s="44">
        <f>Fresh!I29</f>
        <v>48.196960256865474</v>
      </c>
      <c r="D89" s="44">
        <f>Canning!J29</f>
        <v>1.7010918440035818</v>
      </c>
      <c r="E89" s="44">
        <f>Canning!K29</f>
        <v>1.081894412786278</v>
      </c>
      <c r="F89" s="44">
        <f>Freezing!J29</f>
        <v>51.06869467901678</v>
      </c>
      <c r="G89" s="44">
        <f>Freezing!K29</f>
        <v>25.53434733950839</v>
      </c>
      <c r="H89" s="44">
        <f>Chips!J29</f>
        <v>17.151699163290505</v>
      </c>
      <c r="I89" s="44">
        <f>Chips!K29</f>
        <v>4.2021662950061733</v>
      </c>
      <c r="J89" s="44">
        <f>Dehy!J29</f>
        <v>13.82885798544733</v>
      </c>
      <c r="K89" s="44">
        <f>Dehy!K29</f>
        <v>1.9360401179626263</v>
      </c>
      <c r="L89" s="44">
        <f t="shared" si="2"/>
        <v>83.750343671758202</v>
      </c>
      <c r="M89" s="44">
        <f t="shared" si="3"/>
        <v>32.754448165263462</v>
      </c>
      <c r="N89" s="61">
        <f t="shared" si="4"/>
        <v>133.95551060599308</v>
      </c>
      <c r="O89" s="61">
        <f t="shared" si="5"/>
        <v>80.951408422128935</v>
      </c>
    </row>
    <row r="90" spans="1:15" ht="12" customHeight="1" x14ac:dyDescent="0.2">
      <c r="A90" s="43">
        <v>1992</v>
      </c>
      <c r="B90" s="44">
        <f>Fresh!H30</f>
        <v>48.32912149330074</v>
      </c>
      <c r="C90" s="44">
        <f>Fresh!I30</f>
        <v>46.395956633568709</v>
      </c>
      <c r="D90" s="44">
        <f>Canning!J30</f>
        <v>1.7899238479839934</v>
      </c>
      <c r="E90" s="44">
        <f>Canning!K30</f>
        <v>1.1383915673178198</v>
      </c>
      <c r="F90" s="44">
        <f>Freezing!J30</f>
        <v>49.877402728580655</v>
      </c>
      <c r="G90" s="44">
        <f>Freezing!K30</f>
        <v>24.938701364290328</v>
      </c>
      <c r="H90" s="44">
        <f>Chips!J30</f>
        <v>16.971670288912939</v>
      </c>
      <c r="I90" s="44">
        <f>Chips!K30</f>
        <v>4.1580592207836702</v>
      </c>
      <c r="J90" s="44">
        <f>Dehy!J30</f>
        <v>12.828993124382043</v>
      </c>
      <c r="K90" s="44">
        <f>Dehy!K30</f>
        <v>1.7960590374134862</v>
      </c>
      <c r="L90" s="44">
        <f t="shared" si="2"/>
        <v>81.467989989859632</v>
      </c>
      <c r="M90" s="44">
        <f t="shared" si="3"/>
        <v>32.031211189805305</v>
      </c>
      <c r="N90" s="61">
        <f t="shared" si="4"/>
        <v>129.79711148316036</v>
      </c>
      <c r="O90" s="61">
        <f t="shared" si="5"/>
        <v>78.42716782337402</v>
      </c>
    </row>
    <row r="91" spans="1:15" ht="12" customHeight="1" x14ac:dyDescent="0.2">
      <c r="A91" s="43">
        <v>1993</v>
      </c>
      <c r="B91" s="44">
        <f>Fresh!H31</f>
        <v>50.132139115482893</v>
      </c>
      <c r="C91" s="44">
        <f>Fresh!I31</f>
        <v>48.126853550863572</v>
      </c>
      <c r="D91" s="44">
        <f>Canning!J31</f>
        <v>1.7347117826439453</v>
      </c>
      <c r="E91" s="44">
        <f>Canning!K31</f>
        <v>1.1032766937615492</v>
      </c>
      <c r="F91" s="44">
        <f>Freezing!J31</f>
        <v>53.479636669558701</v>
      </c>
      <c r="G91" s="44">
        <f>Freezing!K31</f>
        <v>26.739818334779351</v>
      </c>
      <c r="H91" s="44">
        <f>Chips!J31</f>
        <v>17.475981796315157</v>
      </c>
      <c r="I91" s="44">
        <f>Chips!K31</f>
        <v>4.2816155400972136</v>
      </c>
      <c r="J91" s="44">
        <f>Dehy!J31</f>
        <v>13.666768652878911</v>
      </c>
      <c r="K91" s="44">
        <f>Dehy!K31</f>
        <v>1.9133476114030477</v>
      </c>
      <c r="L91" s="44">
        <f t="shared" si="2"/>
        <v>86.357098901396725</v>
      </c>
      <c r="M91" s="44">
        <f t="shared" si="3"/>
        <v>34.038058180041162</v>
      </c>
      <c r="N91" s="61">
        <f t="shared" si="4"/>
        <v>136.48923801687963</v>
      </c>
      <c r="O91" s="61">
        <f t="shared" si="5"/>
        <v>82.164911730904734</v>
      </c>
    </row>
    <row r="92" spans="1:15" ht="12" customHeight="1" x14ac:dyDescent="0.2">
      <c r="A92" s="43">
        <v>1994</v>
      </c>
      <c r="B92" s="44">
        <f>Fresh!H32</f>
        <v>49.62886262545743</v>
      </c>
      <c r="C92" s="44">
        <f>Fresh!I32</f>
        <v>47.643708120439122</v>
      </c>
      <c r="D92" s="44">
        <f>Canning!J32</f>
        <v>1.7178808888230921</v>
      </c>
      <c r="E92" s="44">
        <f>Canning!K32</f>
        <v>1.0925722452914866</v>
      </c>
      <c r="F92" s="44">
        <f>Freezing!J32</f>
        <v>55.695361670811891</v>
      </c>
      <c r="G92" s="44">
        <f>Freezing!K32</f>
        <v>27.847680835405946</v>
      </c>
      <c r="H92" s="44">
        <f>Chips!J32</f>
        <v>16.195613430206954</v>
      </c>
      <c r="I92" s="44">
        <f>Chips!K32</f>
        <v>3.9679252904007036</v>
      </c>
      <c r="J92" s="44">
        <f>Dehy!J32</f>
        <v>13.223397333564888</v>
      </c>
      <c r="K92" s="44">
        <f>Dehy!K32</f>
        <v>1.8512756266990844</v>
      </c>
      <c r="L92" s="44">
        <f t="shared" si="2"/>
        <v>86.832253323406832</v>
      </c>
      <c r="M92" s="44">
        <f t="shared" si="3"/>
        <v>34.759453997797216</v>
      </c>
      <c r="N92" s="61">
        <f t="shared" si="4"/>
        <v>136.46111594886426</v>
      </c>
      <c r="O92" s="61">
        <f t="shared" si="5"/>
        <v>82.403162118236338</v>
      </c>
    </row>
    <row r="93" spans="1:15" ht="12" customHeight="1" x14ac:dyDescent="0.2">
      <c r="A93" s="46">
        <v>1995</v>
      </c>
      <c r="B93" s="44">
        <f>Fresh!H33</f>
        <v>49.221960960995212</v>
      </c>
      <c r="C93" s="44">
        <f>Fresh!I33</f>
        <v>47.253082522555403</v>
      </c>
      <c r="D93" s="44">
        <f>Canning!J33</f>
        <v>1.932408099430891</v>
      </c>
      <c r="E93" s="44">
        <f>Canning!K33</f>
        <v>1.2290115512380466</v>
      </c>
      <c r="F93" s="44">
        <f>Freezing!J33</f>
        <v>56.144626740126881</v>
      </c>
      <c r="G93" s="44">
        <f>Freezing!K33</f>
        <v>28.072313370063441</v>
      </c>
      <c r="H93" s="44">
        <f>Chips!J33</f>
        <v>16.115675461533556</v>
      </c>
      <c r="I93" s="44">
        <f>Chips!K33</f>
        <v>3.9483404880757211</v>
      </c>
      <c r="J93" s="44">
        <f>Dehy!J33</f>
        <v>13.209436999703625</v>
      </c>
      <c r="K93" s="44">
        <f>Dehy!K33</f>
        <v>1.8493211799585076</v>
      </c>
      <c r="L93" s="44">
        <f t="shared" si="2"/>
        <v>87.402147300794951</v>
      </c>
      <c r="M93" s="44">
        <f t="shared" si="3"/>
        <v>35.098986589335716</v>
      </c>
      <c r="N93" s="61">
        <f t="shared" si="4"/>
        <v>136.62410826179016</v>
      </c>
      <c r="O93" s="61">
        <f t="shared" si="5"/>
        <v>82.352069111891126</v>
      </c>
    </row>
    <row r="94" spans="1:15" ht="12" customHeight="1" x14ac:dyDescent="0.2">
      <c r="A94" s="38">
        <v>1996</v>
      </c>
      <c r="B94" s="39">
        <f>Fresh!H34</f>
        <v>49.942441688823628</v>
      </c>
      <c r="C94" s="39">
        <f>Fresh!I34</f>
        <v>47.944744021270687</v>
      </c>
      <c r="D94" s="39">
        <f>Canning!J34</f>
        <v>1.802190240082769</v>
      </c>
      <c r="E94" s="39">
        <f>Canning!K34</f>
        <v>1.1461929926926411</v>
      </c>
      <c r="F94" s="39">
        <f>Freezing!J34</f>
        <v>60.295873477273837</v>
      </c>
      <c r="G94" s="39">
        <f>Freezing!K34</f>
        <v>30.147936738636918</v>
      </c>
      <c r="H94" s="39">
        <f>Chips!J34</f>
        <v>16.166860800913721</v>
      </c>
      <c r="I94" s="39">
        <f>Chips!K34</f>
        <v>3.9608808962238617</v>
      </c>
      <c r="J94" s="39">
        <f>Dehy!J34</f>
        <v>16.681730404387636</v>
      </c>
      <c r="K94" s="39">
        <f>Dehy!K34</f>
        <v>2.3354422566142694</v>
      </c>
      <c r="L94" s="39">
        <f t="shared" si="2"/>
        <v>94.946654922657956</v>
      </c>
      <c r="M94" s="39">
        <f t="shared" si="3"/>
        <v>37.590452884167689</v>
      </c>
      <c r="N94" s="41">
        <f t="shared" si="4"/>
        <v>144.88909661148159</v>
      </c>
      <c r="O94" s="41">
        <f t="shared" si="5"/>
        <v>85.535196905438369</v>
      </c>
    </row>
    <row r="95" spans="1:15" ht="12" customHeight="1" x14ac:dyDescent="0.2">
      <c r="A95" s="38">
        <v>1997</v>
      </c>
      <c r="B95" s="39">
        <f>Fresh!H35</f>
        <v>47.306765085741922</v>
      </c>
      <c r="C95" s="39">
        <f>Fresh!I35</f>
        <v>45.414494482312243</v>
      </c>
      <c r="D95" s="39">
        <f>Canning!J35</f>
        <v>1.7155633772351526</v>
      </c>
      <c r="E95" s="39">
        <f>Canning!K35</f>
        <v>1.091098307921557</v>
      </c>
      <c r="F95" s="39">
        <f>Freezing!J35</f>
        <v>57.972555463314187</v>
      </c>
      <c r="G95" s="39">
        <f>Freezing!K35</f>
        <v>28.986277731657093</v>
      </c>
      <c r="H95" s="39">
        <f>Chips!J35</f>
        <v>15.220044497860117</v>
      </c>
      <c r="I95" s="39">
        <f>Chips!K35</f>
        <v>3.7289109019757287</v>
      </c>
      <c r="J95" s="39">
        <f>Dehy!J35</f>
        <v>15.496328520383862</v>
      </c>
      <c r="K95" s="39">
        <f>Dehy!K35</f>
        <v>2.1694859928537409</v>
      </c>
      <c r="L95" s="39">
        <f t="shared" si="2"/>
        <v>90.404491858793307</v>
      </c>
      <c r="M95" s="39">
        <f t="shared" si="3"/>
        <v>35.97577293440812</v>
      </c>
      <c r="N95" s="41">
        <f t="shared" si="4"/>
        <v>137.71125694453522</v>
      </c>
      <c r="O95" s="41">
        <f t="shared" si="5"/>
        <v>81.390267416720363</v>
      </c>
    </row>
    <row r="96" spans="1:15" ht="12" customHeight="1" x14ac:dyDescent="0.2">
      <c r="A96" s="38">
        <v>1998</v>
      </c>
      <c r="B96" s="39">
        <f>Fresh!H36</f>
        <v>46.864080633033332</v>
      </c>
      <c r="C96" s="39">
        <f>Fresh!I36</f>
        <v>44.989517407712</v>
      </c>
      <c r="D96" s="39">
        <f>Canning!J36</f>
        <v>1.5063624449088242</v>
      </c>
      <c r="E96" s="39">
        <f>Canning!K36</f>
        <v>0.95804651496201221</v>
      </c>
      <c r="F96" s="39">
        <f>Freezing!J36</f>
        <v>58.365298298578494</v>
      </c>
      <c r="G96" s="39">
        <f>Freezing!K36</f>
        <v>29.182649149289247</v>
      </c>
      <c r="H96" s="39">
        <f>Chips!J36</f>
        <v>14.295440899625154</v>
      </c>
      <c r="I96" s="39">
        <f>Chips!K36</f>
        <v>3.5023830204081627</v>
      </c>
      <c r="J96" s="39">
        <f>Dehy!J36</f>
        <v>16.519548653097438</v>
      </c>
      <c r="K96" s="39">
        <f>Dehy!K36</f>
        <v>2.3127368114336413</v>
      </c>
      <c r="L96" s="39">
        <f t="shared" si="2"/>
        <v>90.686650296209905</v>
      </c>
      <c r="M96" s="39">
        <f t="shared" si="3"/>
        <v>35.955815496093066</v>
      </c>
      <c r="N96" s="41">
        <f t="shared" si="4"/>
        <v>137.55073092924323</v>
      </c>
      <c r="O96" s="41">
        <f t="shared" si="5"/>
        <v>80.945332903805067</v>
      </c>
    </row>
    <row r="97" spans="1:16" ht="12" customHeight="1" x14ac:dyDescent="0.2">
      <c r="A97" s="38">
        <v>1999</v>
      </c>
      <c r="B97" s="39">
        <f>Fresh!H37</f>
        <v>47.707186654075436</v>
      </c>
      <c r="C97" s="39">
        <f>Fresh!I37</f>
        <v>45.798899187912419</v>
      </c>
      <c r="D97" s="39">
        <f>Canning!J37</f>
        <v>1.7400657712182457</v>
      </c>
      <c r="E97" s="39">
        <f>Canning!K37</f>
        <v>1.1066818304948043</v>
      </c>
      <c r="F97" s="39">
        <f>Freezing!J37</f>
        <v>58.885358272249789</v>
      </c>
      <c r="G97" s="39">
        <f>Freezing!K37</f>
        <v>29.442679136124895</v>
      </c>
      <c r="H97" s="39">
        <f>Chips!J37</f>
        <v>15.466444025134717</v>
      </c>
      <c r="I97" s="39">
        <f>Chips!K37</f>
        <v>3.7892787861580053</v>
      </c>
      <c r="J97" s="39">
        <f>Dehy!J37</f>
        <v>12.357783708086432</v>
      </c>
      <c r="K97" s="39">
        <f>Dehy!K37</f>
        <v>1.7300897191321005</v>
      </c>
      <c r="L97" s="39">
        <f t="shared" si="2"/>
        <v>88.44965177668918</v>
      </c>
      <c r="M97" s="39">
        <f t="shared" si="3"/>
        <v>36.068729471909805</v>
      </c>
      <c r="N97" s="41">
        <f t="shared" si="4"/>
        <v>136.15683843076462</v>
      </c>
      <c r="O97" s="41">
        <f t="shared" si="5"/>
        <v>81.86762865982223</v>
      </c>
    </row>
    <row r="98" spans="1:16" ht="12" customHeight="1" x14ac:dyDescent="0.2">
      <c r="A98" s="38">
        <v>2000</v>
      </c>
      <c r="B98" s="39">
        <f>Fresh!H38</f>
        <v>47.147202587779098</v>
      </c>
      <c r="C98" s="39">
        <f>Fresh!I38</f>
        <v>45.261314484267935</v>
      </c>
      <c r="D98" s="39">
        <f>Canning!J38</f>
        <v>1.6824370766010948</v>
      </c>
      <c r="E98" s="39">
        <f>Canning!K38</f>
        <v>1.0700299807182962</v>
      </c>
      <c r="F98" s="39">
        <f>Freezing!J38</f>
        <v>57.832699444687208</v>
      </c>
      <c r="G98" s="39">
        <f>Freezing!K38</f>
        <v>28.916349722343604</v>
      </c>
      <c r="H98" s="39">
        <f>Chips!J38</f>
        <v>15.618439377445689</v>
      </c>
      <c r="I98" s="39">
        <f>Chips!K38</f>
        <v>3.8265176474741938</v>
      </c>
      <c r="J98" s="39">
        <f>Dehy!J38</f>
        <v>15.72635023177577</v>
      </c>
      <c r="K98" s="39">
        <f>Dehy!K38</f>
        <v>2.2016890324486083</v>
      </c>
      <c r="L98" s="39">
        <f t="shared" si="2"/>
        <v>90.859926130509763</v>
      </c>
      <c r="M98" s="39">
        <f t="shared" si="3"/>
        <v>36.014586382984696</v>
      </c>
      <c r="N98" s="41">
        <f t="shared" si="4"/>
        <v>138.00712871828887</v>
      </c>
      <c r="O98" s="41">
        <f t="shared" si="5"/>
        <v>81.275900867252631</v>
      </c>
    </row>
    <row r="99" spans="1:16" ht="12" customHeight="1" x14ac:dyDescent="0.2">
      <c r="A99" s="43">
        <v>2001</v>
      </c>
      <c r="B99" s="44">
        <f>Fresh!H39</f>
        <v>46.570394503476955</v>
      </c>
      <c r="C99" s="44">
        <f>Fresh!I39</f>
        <v>44.707578723337875</v>
      </c>
      <c r="D99" s="44">
        <f>Canning!J39</f>
        <v>1.5573837004094149</v>
      </c>
      <c r="E99" s="44">
        <f>Canning!K39</f>
        <v>0.99049603346038784</v>
      </c>
      <c r="F99" s="44">
        <f>Freezing!J39</f>
        <v>58.442236069095323</v>
      </c>
      <c r="G99" s="44">
        <f>Freezing!K39</f>
        <v>29.221118034547661</v>
      </c>
      <c r="H99" s="44">
        <f>Chips!J39</f>
        <v>17.385541896241282</v>
      </c>
      <c r="I99" s="44">
        <f>Chips!K39</f>
        <v>4.2594577645791141</v>
      </c>
      <c r="J99" s="44">
        <f>Dehy!J39</f>
        <v>14.776148197053669</v>
      </c>
      <c r="K99" s="44">
        <f>Dehy!K39</f>
        <v>2.0686607475875136</v>
      </c>
      <c r="L99" s="44">
        <f t="shared" ref="L99:M101" si="6">SUM(D99,F99,H99,J99)</f>
        <v>92.161309862799698</v>
      </c>
      <c r="M99" s="44">
        <f t="shared" si="6"/>
        <v>36.539732580174679</v>
      </c>
      <c r="N99" s="61">
        <f t="shared" ref="N99:O101" si="7">B99+L99</f>
        <v>138.73170436627666</v>
      </c>
      <c r="O99" s="61">
        <f t="shared" si="7"/>
        <v>81.247311303512561</v>
      </c>
    </row>
    <row r="100" spans="1:16" ht="12" customHeight="1" x14ac:dyDescent="0.2">
      <c r="A100" s="43">
        <v>2002</v>
      </c>
      <c r="B100" s="44">
        <f>Fresh!H40</f>
        <v>44.266453451673968</v>
      </c>
      <c r="C100" s="44">
        <f>Fresh!I40</f>
        <v>42.495795313607005</v>
      </c>
      <c r="D100" s="44">
        <f>Canning!J40</f>
        <v>1.4043749369342378</v>
      </c>
      <c r="E100" s="44">
        <f>Canning!K40</f>
        <v>0.8931824598901752</v>
      </c>
      <c r="F100" s="44">
        <f>Freezing!J40</f>
        <v>55.165580926758395</v>
      </c>
      <c r="G100" s="44">
        <f>Freezing!K40</f>
        <v>27.582790463379197</v>
      </c>
      <c r="H100" s="44">
        <f>Chips!J40</f>
        <v>16.278907456521605</v>
      </c>
      <c r="I100" s="44">
        <f>Chips!K40</f>
        <v>3.988332326847793</v>
      </c>
      <c r="J100" s="44">
        <f>Dehy!J40</f>
        <v>14.721052882045173</v>
      </c>
      <c r="K100" s="44">
        <f>Dehy!K40</f>
        <v>2.0609474034863244</v>
      </c>
      <c r="L100" s="44">
        <f t="shared" si="6"/>
        <v>87.569916202259407</v>
      </c>
      <c r="M100" s="44">
        <f t="shared" si="6"/>
        <v>34.525252653603488</v>
      </c>
      <c r="N100" s="61">
        <f t="shared" si="7"/>
        <v>131.83636965393339</v>
      </c>
      <c r="O100" s="61">
        <f t="shared" si="7"/>
        <v>77.021047967210492</v>
      </c>
    </row>
    <row r="101" spans="1:16" ht="12" customHeight="1" x14ac:dyDescent="0.2">
      <c r="A101" s="43">
        <v>2003</v>
      </c>
      <c r="B101" s="44">
        <f>Fresh!H41</f>
        <v>46.778397799407166</v>
      </c>
      <c r="C101" s="44">
        <f>Fresh!I41</f>
        <v>44.907261887430877</v>
      </c>
      <c r="D101" s="44">
        <f>Canning!J41</f>
        <v>1.3830653465439682</v>
      </c>
      <c r="E101" s="44">
        <f>Canning!K41</f>
        <v>0.87962956040196383</v>
      </c>
      <c r="F101" s="44">
        <f>Freezing!J41</f>
        <v>57.055789855316313</v>
      </c>
      <c r="G101" s="44">
        <f>Freezing!K41</f>
        <v>28.527894927658156</v>
      </c>
      <c r="H101" s="44">
        <f>Chips!J41</f>
        <v>17.177356931822555</v>
      </c>
      <c r="I101" s="44">
        <f>Chips!K41</f>
        <v>4.2084524482965255</v>
      </c>
      <c r="J101" s="44">
        <f>Dehy!J41</f>
        <v>15.456458376534504</v>
      </c>
      <c r="K101" s="44">
        <f>Dehy!K41</f>
        <v>2.1639041727148309</v>
      </c>
      <c r="L101" s="44">
        <f t="shared" si="6"/>
        <v>91.072670510217336</v>
      </c>
      <c r="M101" s="44">
        <f t="shared" si="6"/>
        <v>35.779881109071475</v>
      </c>
      <c r="N101" s="61">
        <f t="shared" si="7"/>
        <v>137.85106830962451</v>
      </c>
      <c r="O101" s="61">
        <f t="shared" si="7"/>
        <v>80.687142996502359</v>
      </c>
    </row>
    <row r="102" spans="1:16" ht="12" customHeight="1" x14ac:dyDescent="0.2">
      <c r="A102" s="43">
        <v>2004</v>
      </c>
      <c r="B102" s="44">
        <f>Fresh!H42</f>
        <v>45.838528479986344</v>
      </c>
      <c r="C102" s="44">
        <f>Fresh!I42</f>
        <v>44.00498734078689</v>
      </c>
      <c r="D102" s="44">
        <f>Canning!J42</f>
        <v>1.2131650751081435</v>
      </c>
      <c r="E102" s="44">
        <f>Canning!K42</f>
        <v>0.77157298776877925</v>
      </c>
      <c r="F102" s="44">
        <f>Freezing!J42</f>
        <v>57.338705060343429</v>
      </c>
      <c r="G102" s="44">
        <f>Freezing!K42</f>
        <v>28.669352530171714</v>
      </c>
      <c r="H102" s="44">
        <f>Chips!J42</f>
        <v>16.439234851213108</v>
      </c>
      <c r="I102" s="44">
        <f>Chips!K42</f>
        <v>4.0276125385472117</v>
      </c>
      <c r="J102" s="44">
        <f>Dehy!J42</f>
        <v>13.781801305093856</v>
      </c>
      <c r="K102" s="44">
        <f>Dehy!K42</f>
        <v>1.9294521827131399</v>
      </c>
      <c r="L102" s="44">
        <f t="shared" ref="L102:M104" si="8">SUM(D102,F102,H102,J102)</f>
        <v>88.772906291758531</v>
      </c>
      <c r="M102" s="44">
        <f t="shared" si="8"/>
        <v>35.397990239200844</v>
      </c>
      <c r="N102" s="61">
        <f t="shared" ref="N102:O104" si="9">B102+L102</f>
        <v>134.61143477174488</v>
      </c>
      <c r="O102" s="61">
        <f t="shared" si="9"/>
        <v>79.402977579987734</v>
      </c>
    </row>
    <row r="103" spans="1:16" ht="12" customHeight="1" x14ac:dyDescent="0.2">
      <c r="A103" s="43">
        <v>2005</v>
      </c>
      <c r="B103" s="44">
        <f>Fresh!H43</f>
        <v>41.270996486885807</v>
      </c>
      <c r="C103" s="44">
        <f>Fresh!I43</f>
        <v>39.620156627410374</v>
      </c>
      <c r="D103" s="44">
        <f>Canning!J43</f>
        <v>0.92970044117110451</v>
      </c>
      <c r="E103" s="44">
        <f>Canning!K43</f>
        <v>0.59128948058482245</v>
      </c>
      <c r="F103" s="44">
        <f>Freezing!J43</f>
        <v>54.336954265866304</v>
      </c>
      <c r="G103" s="44">
        <f>Freezing!K43</f>
        <v>27.168477132933152</v>
      </c>
      <c r="H103" s="44">
        <f>Chips!J43</f>
        <v>16.049120206188121</v>
      </c>
      <c r="I103" s="44">
        <f>Chips!K43</f>
        <v>3.9320344505160896</v>
      </c>
      <c r="J103" s="44">
        <f>Dehy!J43</f>
        <v>12.78328796198943</v>
      </c>
      <c r="K103" s="44">
        <f>Dehy!K43</f>
        <v>1.7896603146785204</v>
      </c>
      <c r="L103" s="44">
        <f t="shared" si="8"/>
        <v>84.099062875214969</v>
      </c>
      <c r="M103" s="44">
        <f t="shared" si="8"/>
        <v>33.481461378712581</v>
      </c>
      <c r="N103" s="61">
        <f t="shared" si="9"/>
        <v>125.37005936210078</v>
      </c>
      <c r="O103" s="61">
        <f t="shared" si="9"/>
        <v>73.101618006122948</v>
      </c>
    </row>
    <row r="104" spans="1:16" ht="12" customHeight="1" x14ac:dyDescent="0.2">
      <c r="A104" s="38">
        <v>2006</v>
      </c>
      <c r="B104" s="39">
        <f>Fresh!H44</f>
        <v>38.577940163545762</v>
      </c>
      <c r="C104" s="39">
        <f>Fresh!I44</f>
        <v>37.034822557003928</v>
      </c>
      <c r="D104" s="39">
        <f>Canning!J44</f>
        <v>0.77373761915237438</v>
      </c>
      <c r="E104" s="39">
        <f>Canning!K44</f>
        <v>0.49209712578091014</v>
      </c>
      <c r="F104" s="39">
        <f>Freezing!J44</f>
        <v>53.247931210103005</v>
      </c>
      <c r="G104" s="39">
        <f>Freezing!K44</f>
        <v>26.623965605051502</v>
      </c>
      <c r="H104" s="39">
        <f>Chips!J44</f>
        <v>18.61621715955398</v>
      </c>
      <c r="I104" s="39">
        <f>Chips!K44</f>
        <v>4.5609732040907245</v>
      </c>
      <c r="J104" s="39">
        <f>Dehy!J44</f>
        <v>12.435609570802532</v>
      </c>
      <c r="K104" s="39">
        <f>Dehy!K44</f>
        <v>1.7409853399123547</v>
      </c>
      <c r="L104" s="39">
        <f t="shared" si="8"/>
        <v>85.073495559611885</v>
      </c>
      <c r="M104" s="39">
        <f t="shared" si="8"/>
        <v>33.418021274835489</v>
      </c>
      <c r="N104" s="41">
        <f t="shared" si="9"/>
        <v>123.65143572315765</v>
      </c>
      <c r="O104" s="41">
        <f t="shared" si="9"/>
        <v>70.452843831839417</v>
      </c>
    </row>
    <row r="105" spans="1:16" ht="12" customHeight="1" x14ac:dyDescent="0.2">
      <c r="A105" s="38">
        <v>2007</v>
      </c>
      <c r="B105" s="39">
        <f>Fresh!H45</f>
        <v>38.711299472980009</v>
      </c>
      <c r="C105" s="39">
        <f>Fresh!I45</f>
        <v>37.162847494060806</v>
      </c>
      <c r="D105" s="39">
        <f>Canning!J45</f>
        <v>0.8786219151323128</v>
      </c>
      <c r="E105" s="39">
        <f>Canning!K45</f>
        <v>0.55880353802415095</v>
      </c>
      <c r="F105" s="39">
        <f>Freezing!J45</f>
        <v>53.149686373504878</v>
      </c>
      <c r="G105" s="39">
        <f>Freezing!K45</f>
        <v>26.574843186752439</v>
      </c>
      <c r="H105" s="39">
        <f>Chips!J45</f>
        <v>18.581576264787323</v>
      </c>
      <c r="I105" s="39">
        <f>Chips!K45</f>
        <v>4.5524861848728939</v>
      </c>
      <c r="J105" s="39">
        <f>Dehy!J45</f>
        <v>13.0281660618329</v>
      </c>
      <c r="K105" s="39">
        <f>Dehy!K45</f>
        <v>1.8239432486566063</v>
      </c>
      <c r="L105" s="39">
        <f t="shared" ref="L105:M107" si="10">SUM(D105,F105,H105,J105)</f>
        <v>85.638050615257413</v>
      </c>
      <c r="M105" s="39">
        <f t="shared" si="10"/>
        <v>33.510076158306092</v>
      </c>
      <c r="N105" s="41">
        <f t="shared" ref="N105:O107" si="11">B105+L105</f>
        <v>124.34935008823743</v>
      </c>
      <c r="O105" s="41">
        <f t="shared" si="11"/>
        <v>70.672923652366904</v>
      </c>
    </row>
    <row r="106" spans="1:16" ht="12" customHeight="1" x14ac:dyDescent="0.2">
      <c r="A106" s="38">
        <v>2008</v>
      </c>
      <c r="B106" s="39">
        <f>Fresh!H46</f>
        <v>37.832526016022804</v>
      </c>
      <c r="C106" s="39">
        <f>Fresh!I46</f>
        <v>36.319224975381893</v>
      </c>
      <c r="D106" s="39">
        <f>Canning!J46</f>
        <v>0.93485463306431582</v>
      </c>
      <c r="E106" s="39">
        <f>Canning!K46</f>
        <v>0.59456754662890487</v>
      </c>
      <c r="F106" s="39">
        <f>Freezing!J46</f>
        <v>51.45308381901139</v>
      </c>
      <c r="G106" s="39">
        <f>Freezing!K46</f>
        <v>25.726541909505695</v>
      </c>
      <c r="H106" s="39">
        <f>Chips!J46</f>
        <v>15.684285305494752</v>
      </c>
      <c r="I106" s="39">
        <f>Chips!K46</f>
        <v>3.8426498998462142</v>
      </c>
      <c r="J106" s="39">
        <f>Dehy!J46</f>
        <v>12.380800258896919</v>
      </c>
      <c r="K106" s="39">
        <f>Dehy!K46</f>
        <v>1.7333120362455687</v>
      </c>
      <c r="L106" s="39">
        <f t="shared" si="10"/>
        <v>80.453024016467367</v>
      </c>
      <c r="M106" s="39">
        <f t="shared" si="10"/>
        <v>31.897071392226383</v>
      </c>
      <c r="N106" s="41">
        <f t="shared" si="11"/>
        <v>118.28555003249016</v>
      </c>
      <c r="O106" s="41">
        <f t="shared" si="11"/>
        <v>68.21629636760828</v>
      </c>
    </row>
    <row r="107" spans="1:16" ht="12" customHeight="1" x14ac:dyDescent="0.2">
      <c r="A107" s="38">
        <v>2009</v>
      </c>
      <c r="B107" s="39">
        <f>Fresh!H47</f>
        <v>36.646658066337793</v>
      </c>
      <c r="C107" s="39">
        <f>Fresh!I47</f>
        <v>35.180791743684274</v>
      </c>
      <c r="D107" s="39">
        <f>Canning!J47</f>
        <v>0.84121690114714831</v>
      </c>
      <c r="E107" s="39">
        <f>Canning!K47</f>
        <v>0.53501394912958633</v>
      </c>
      <c r="F107" s="39">
        <f>Freezing!J47</f>
        <v>50.361963301828645</v>
      </c>
      <c r="G107" s="39">
        <f>Freezing!K47</f>
        <v>25.180981650914323</v>
      </c>
      <c r="H107" s="39">
        <f>Chips!J47</f>
        <v>13.654023256211991</v>
      </c>
      <c r="I107" s="39">
        <f>Chips!K47</f>
        <v>3.3452356977719377</v>
      </c>
      <c r="J107" s="39">
        <f>Dehy!J47</f>
        <v>11.822535247384652</v>
      </c>
      <c r="K107" s="39">
        <f>Dehy!K47</f>
        <v>1.6551549346338514</v>
      </c>
      <c r="L107" s="39">
        <f t="shared" si="10"/>
        <v>76.679738706572437</v>
      </c>
      <c r="M107" s="39">
        <f t="shared" si="10"/>
        <v>30.716386232449697</v>
      </c>
      <c r="N107" s="41">
        <f t="shared" si="11"/>
        <v>113.32639677291023</v>
      </c>
      <c r="O107" s="41">
        <f t="shared" si="11"/>
        <v>65.897177976133975</v>
      </c>
    </row>
    <row r="108" spans="1:16" ht="12" customHeight="1" x14ac:dyDescent="0.2">
      <c r="A108" s="38">
        <v>2010</v>
      </c>
      <c r="B108" s="39">
        <f>Fresh!H48</f>
        <v>36.812283897247873</v>
      </c>
      <c r="C108" s="39">
        <f>Fresh!I48</f>
        <v>35.339792541357959</v>
      </c>
      <c r="D108" s="39">
        <f>Canning!J48</f>
        <v>0.72455386369736818</v>
      </c>
      <c r="E108" s="39">
        <f>Canning!K48</f>
        <v>0.46081625731152615</v>
      </c>
      <c r="F108" s="39">
        <f>Freezing!J48</f>
        <v>50.080524751224907</v>
      </c>
      <c r="G108" s="39">
        <f>Freezing!K48</f>
        <v>25.040262375612453</v>
      </c>
      <c r="H108" s="39">
        <f>Chips!J48</f>
        <v>14.998370659871139</v>
      </c>
      <c r="I108" s="39">
        <f>Chips!K48</f>
        <v>3.6746008116684288</v>
      </c>
      <c r="J108" s="39">
        <f>Dehy!J48</f>
        <v>11.210100085062184</v>
      </c>
      <c r="K108" s="39">
        <f>Dehy!K48</f>
        <v>1.5694140119087059</v>
      </c>
      <c r="L108" s="39">
        <f t="shared" ref="L108:M110" si="12">SUM(D108,F108,H108,J108)</f>
        <v>77.013549359855588</v>
      </c>
      <c r="M108" s="39">
        <f t="shared" si="12"/>
        <v>30.745093456501113</v>
      </c>
      <c r="N108" s="41">
        <f t="shared" ref="N108:O110" si="13">B108+L108</f>
        <v>113.82583325710345</v>
      </c>
      <c r="O108" s="41">
        <f t="shared" si="13"/>
        <v>66.084885997859075</v>
      </c>
    </row>
    <row r="109" spans="1:16" ht="12" customHeight="1" x14ac:dyDescent="0.2">
      <c r="A109" s="80">
        <v>2011</v>
      </c>
      <c r="B109" s="81">
        <f>Fresh!H49</f>
        <v>34.065011267658939</v>
      </c>
      <c r="C109" s="81">
        <f>Fresh!I49</f>
        <v>32.702410816952579</v>
      </c>
      <c r="D109" s="81">
        <f>Canning!J49</f>
        <v>0.69380470724275267</v>
      </c>
      <c r="E109" s="81">
        <f>Canning!K49</f>
        <v>0.44125979380639069</v>
      </c>
      <c r="F109" s="81">
        <f>Freezing!J49</f>
        <v>48.285682417662144</v>
      </c>
      <c r="G109" s="81">
        <f>Freezing!K49</f>
        <v>24.142841208831072</v>
      </c>
      <c r="H109" s="81">
        <f>Chips!J49</f>
        <v>16.76964465612032</v>
      </c>
      <c r="I109" s="81">
        <f>Chips!K49</f>
        <v>4.1085629407494784</v>
      </c>
      <c r="J109" s="81">
        <f>Dehy!J49</f>
        <v>10.562774483302091</v>
      </c>
      <c r="K109" s="81">
        <f>Dehy!K49</f>
        <v>1.4787884276622929</v>
      </c>
      <c r="L109" s="81">
        <f t="shared" si="12"/>
        <v>76.31190626432732</v>
      </c>
      <c r="M109" s="81">
        <f t="shared" si="12"/>
        <v>30.171452371049234</v>
      </c>
      <c r="N109" s="82">
        <f t="shared" si="13"/>
        <v>110.37691753198627</v>
      </c>
      <c r="O109" s="82">
        <f t="shared" si="13"/>
        <v>62.873863188001813</v>
      </c>
    </row>
    <row r="110" spans="1:16" ht="12" customHeight="1" x14ac:dyDescent="0.2">
      <c r="A110" s="80">
        <v>2012</v>
      </c>
      <c r="B110" s="81">
        <f>Fresh!H50</f>
        <v>34.5576619570204</v>
      </c>
      <c r="C110" s="81">
        <f>Fresh!I50</f>
        <v>33.17535547873959</v>
      </c>
      <c r="D110" s="81">
        <f>Canning!J50</f>
        <v>0.78896298354730676</v>
      </c>
      <c r="E110" s="81">
        <f>Canning!K50</f>
        <v>0.50178045753608713</v>
      </c>
      <c r="F110" s="81">
        <f>Freezing!J50</f>
        <v>48.042415985468502</v>
      </c>
      <c r="G110" s="81">
        <f>Freezing!K50</f>
        <v>24.021207992734251</v>
      </c>
      <c r="H110" s="81">
        <f>Chips!J50</f>
        <v>17.591106924998538</v>
      </c>
      <c r="I110" s="81">
        <f>Chips!K50</f>
        <v>4.3098211966246414</v>
      </c>
      <c r="J110" s="81">
        <f>Dehy!J50</f>
        <v>13.839137668263856</v>
      </c>
      <c r="K110" s="81">
        <f>Dehy!K50</f>
        <v>1.9374792735569399</v>
      </c>
      <c r="L110" s="81">
        <f t="shared" si="12"/>
        <v>80.261623562278203</v>
      </c>
      <c r="M110" s="81">
        <f t="shared" si="12"/>
        <v>30.770288920451918</v>
      </c>
      <c r="N110" s="82">
        <f t="shared" si="13"/>
        <v>114.8192855192986</v>
      </c>
      <c r="O110" s="82">
        <f t="shared" si="13"/>
        <v>63.945644399191508</v>
      </c>
      <c r="P110"/>
    </row>
    <row r="111" spans="1:16" ht="12" customHeight="1" x14ac:dyDescent="0.2">
      <c r="A111" s="43">
        <v>2013</v>
      </c>
      <c r="B111" s="44">
        <f>Fresh!H51</f>
        <v>34.571754171199288</v>
      </c>
      <c r="C111" s="44">
        <f>Fresh!I51</f>
        <v>33.188884004351316</v>
      </c>
      <c r="D111" s="44">
        <f>Canning!J51</f>
        <v>0.55336251184005036</v>
      </c>
      <c r="E111" s="44">
        <f>Canning!K51</f>
        <v>0.35193855753027203</v>
      </c>
      <c r="F111" s="44">
        <f>Freezing!J51</f>
        <v>47.614349567825727</v>
      </c>
      <c r="G111" s="44">
        <f>Freezing!K51</f>
        <v>23.807174783912863</v>
      </c>
      <c r="H111" s="44">
        <f>Chips!J51</f>
        <v>17.819122881847754</v>
      </c>
      <c r="I111" s="44">
        <f>Chips!K51</f>
        <v>4.3656851060527</v>
      </c>
      <c r="J111" s="44">
        <f>Dehy!J51</f>
        <v>12.93440227725748</v>
      </c>
      <c r="K111" s="44">
        <f>Dehy!K51</f>
        <v>1.8108163188160473</v>
      </c>
      <c r="L111" s="44">
        <f t="shared" ref="L111:M113" si="14">SUM(D111,F111,H111,J111)</f>
        <v>78.921237238770999</v>
      </c>
      <c r="M111" s="44">
        <f t="shared" si="14"/>
        <v>30.335614766311881</v>
      </c>
      <c r="N111" s="61">
        <f t="shared" ref="N111:O113" si="15">B111+L111</f>
        <v>113.49299140997029</v>
      </c>
      <c r="O111" s="61">
        <f t="shared" si="15"/>
        <v>63.5244987706632</v>
      </c>
      <c r="P111"/>
    </row>
    <row r="112" spans="1:16" ht="12" customHeight="1" x14ac:dyDescent="0.2">
      <c r="A112" s="43">
        <v>2014</v>
      </c>
      <c r="B112" s="44">
        <f>Fresh!H52</f>
        <v>33.619563656171991</v>
      </c>
      <c r="C112" s="44">
        <f>Fresh!I52</f>
        <v>32.274781109925108</v>
      </c>
      <c r="D112" s="44">
        <f>Canning!J52</f>
        <v>0.33808693080931457</v>
      </c>
      <c r="E112" s="44">
        <f>Canning!K52</f>
        <v>0.21502328799472406</v>
      </c>
      <c r="F112" s="44">
        <f>Freezing!J52</f>
        <v>47.052614832021099</v>
      </c>
      <c r="G112" s="44">
        <f>Freezing!K52</f>
        <v>23.52630741601055</v>
      </c>
      <c r="H112" s="44">
        <f>Chips!J52</f>
        <v>19.958154739527348</v>
      </c>
      <c r="I112" s="44">
        <f>Chips!K52</f>
        <v>4.8897479111841999</v>
      </c>
      <c r="J112" s="44">
        <f>Dehy!J52</f>
        <v>12.077944093120671</v>
      </c>
      <c r="K112" s="44">
        <f>Dehy!K52</f>
        <v>1.6909121730368941</v>
      </c>
      <c r="L112" s="44">
        <f t="shared" si="14"/>
        <v>79.426800595478426</v>
      </c>
      <c r="M112" s="44">
        <f t="shared" si="14"/>
        <v>30.321990788226366</v>
      </c>
      <c r="N112" s="61">
        <f t="shared" si="15"/>
        <v>113.04636425165042</v>
      </c>
      <c r="O112" s="61">
        <f t="shared" si="15"/>
        <v>62.596771898151474</v>
      </c>
      <c r="P112"/>
    </row>
    <row r="113" spans="1:16" ht="12" customHeight="1" x14ac:dyDescent="0.2">
      <c r="A113" s="80">
        <v>2015</v>
      </c>
      <c r="B113" s="81">
        <f>Fresh!H53</f>
        <v>34.155908596413369</v>
      </c>
      <c r="C113" s="81">
        <f>Fresh!I53</f>
        <v>32.789672252556834</v>
      </c>
      <c r="D113" s="81">
        <f>Canning!J53</f>
        <v>0.3943581153642205</v>
      </c>
      <c r="E113" s="81">
        <f>Canning!K53</f>
        <v>0.25081176137164424</v>
      </c>
      <c r="F113" s="81">
        <f>Freezing!J53</f>
        <v>49.702637224942549</v>
      </c>
      <c r="G113" s="81">
        <f>Freezing!K53</f>
        <v>24.851318612471275</v>
      </c>
      <c r="H113" s="81">
        <f>Chips!J53</f>
        <v>19.560767253939293</v>
      </c>
      <c r="I113" s="81">
        <f>Chips!K53</f>
        <v>4.7923879772151263</v>
      </c>
      <c r="J113" s="81">
        <f>Dehy!J53</f>
        <v>11.558009941516101</v>
      </c>
      <c r="K113" s="81">
        <f>Dehy!K53</f>
        <v>1.6181213918122543</v>
      </c>
      <c r="L113" s="81">
        <f t="shared" si="14"/>
        <v>81.21577253576217</v>
      </c>
      <c r="M113" s="81">
        <f t="shared" si="14"/>
        <v>31.512639742870302</v>
      </c>
      <c r="N113" s="82">
        <f t="shared" si="15"/>
        <v>115.37168113217554</v>
      </c>
      <c r="O113" s="82">
        <f t="shared" si="15"/>
        <v>64.302311995427132</v>
      </c>
      <c r="P113"/>
    </row>
    <row r="114" spans="1:16" ht="12" customHeight="1" x14ac:dyDescent="0.2">
      <c r="A114" s="101">
        <v>2016</v>
      </c>
      <c r="B114" s="119">
        <f>Fresh!H54</f>
        <v>33.729318883371363</v>
      </c>
      <c r="C114" s="119">
        <f>Fresh!I54</f>
        <v>32.380146128036507</v>
      </c>
      <c r="D114" s="119">
        <f>Canning!J54</f>
        <v>0.43100474361441143</v>
      </c>
      <c r="E114" s="119">
        <f>Canning!K54</f>
        <v>0.27411901693876567</v>
      </c>
      <c r="F114" s="119">
        <f>Freezing!J54</f>
        <v>47.419743387834629</v>
      </c>
      <c r="G114" s="119">
        <f>Freezing!K54</f>
        <v>23.709871693917314</v>
      </c>
      <c r="H114" s="119">
        <f>Chips!J54</f>
        <v>16.579316790629299</v>
      </c>
      <c r="I114" s="119">
        <f>Chips!K54</f>
        <v>4.0619326137041787</v>
      </c>
      <c r="J114" s="119">
        <f>Dehy!J54</f>
        <v>12.021605336214154</v>
      </c>
      <c r="K114" s="119">
        <f>Dehy!K54</f>
        <v>1.6830247470699817</v>
      </c>
      <c r="L114" s="119">
        <f t="shared" ref="L114:M117" si="16">SUM(D114,F114,H114,J114)</f>
        <v>76.451670258292495</v>
      </c>
      <c r="M114" s="119">
        <f t="shared" si="16"/>
        <v>29.728948071630242</v>
      </c>
      <c r="N114" s="120">
        <f t="shared" ref="N114:O118" si="17">B114+L114</f>
        <v>110.18098914166386</v>
      </c>
      <c r="O114" s="120">
        <f t="shared" si="17"/>
        <v>62.10909419966675</v>
      </c>
      <c r="P114"/>
    </row>
    <row r="115" spans="1:16" ht="12" customHeight="1" x14ac:dyDescent="0.2">
      <c r="A115" s="101">
        <v>2017</v>
      </c>
      <c r="B115" s="119">
        <f>Fresh!H55</f>
        <v>34.856281079768969</v>
      </c>
      <c r="C115" s="119">
        <f>Fresh!I55</f>
        <v>33.462029836578211</v>
      </c>
      <c r="D115" s="119">
        <f>Canning!J55</f>
        <v>0.45846703845215797</v>
      </c>
      <c r="E115" s="119">
        <f>Canning!K55</f>
        <v>0.29158503645557249</v>
      </c>
      <c r="F115" s="119">
        <f>Freezing!J55</f>
        <v>51.807052197241497</v>
      </c>
      <c r="G115" s="119">
        <f>Freezing!K55</f>
        <v>25.903526098620748</v>
      </c>
      <c r="H115" s="119">
        <f>Chips!J55</f>
        <v>17.79651451327296</v>
      </c>
      <c r="I115" s="119">
        <f>Chips!K55</f>
        <v>4.3601460557518754</v>
      </c>
      <c r="J115" s="119">
        <f>Dehy!J55</f>
        <v>12.851819233742868</v>
      </c>
      <c r="K115" s="119">
        <f>Dehy!K55</f>
        <v>1.7992546927240016</v>
      </c>
      <c r="L115" s="119">
        <f t="shared" si="16"/>
        <v>82.913852982709486</v>
      </c>
      <c r="M115" s="119">
        <f t="shared" si="16"/>
        <v>32.354511883552199</v>
      </c>
      <c r="N115" s="120">
        <f t="shared" si="17"/>
        <v>117.77013406247846</v>
      </c>
      <c r="O115" s="120">
        <f t="shared" si="17"/>
        <v>65.816541720130402</v>
      </c>
      <c r="P115"/>
    </row>
    <row r="116" spans="1:16" ht="12" customHeight="1" x14ac:dyDescent="0.2">
      <c r="A116" s="101">
        <v>2018</v>
      </c>
      <c r="B116" s="119">
        <f>Fresh!H56</f>
        <v>33.045721057087988</v>
      </c>
      <c r="C116" s="119">
        <f>Fresh!I56</f>
        <v>31.723892214804465</v>
      </c>
      <c r="D116" s="119">
        <f>Canning!J56</f>
        <v>0.44802178002794557</v>
      </c>
      <c r="E116" s="119">
        <f>Canning!K56</f>
        <v>0.2849418520977734</v>
      </c>
      <c r="F116" s="119">
        <f>Freezing!J56</f>
        <v>53.356217539497109</v>
      </c>
      <c r="G116" s="119">
        <f>Freezing!K56</f>
        <v>26.678108769748555</v>
      </c>
      <c r="H116" s="119">
        <f>Chips!J56</f>
        <v>17.794102606900879</v>
      </c>
      <c r="I116" s="119">
        <f>Chips!K56</f>
        <v>4.3595551386907152</v>
      </c>
      <c r="J116" s="119">
        <f>Dehy!J56</f>
        <v>12.898265717906527</v>
      </c>
      <c r="K116" s="119">
        <f>Dehy!K56</f>
        <v>1.805757200506914</v>
      </c>
      <c r="L116" s="119">
        <f t="shared" si="16"/>
        <v>84.496607644332457</v>
      </c>
      <c r="M116" s="119">
        <f t="shared" si="16"/>
        <v>33.128362961043962</v>
      </c>
      <c r="N116" s="120">
        <f t="shared" si="17"/>
        <v>117.54232870142044</v>
      </c>
      <c r="O116" s="120">
        <f t="shared" si="17"/>
        <v>64.852255175848427</v>
      </c>
      <c r="P116"/>
    </row>
    <row r="117" spans="1:16" ht="12" customHeight="1" x14ac:dyDescent="0.2">
      <c r="A117" s="142">
        <v>2019</v>
      </c>
      <c r="B117" s="143">
        <f>Fresh!H57</f>
        <v>30.073388076829225</v>
      </c>
      <c r="C117" s="143">
        <f>Fresh!I57</f>
        <v>28.870452553756056</v>
      </c>
      <c r="D117" s="143">
        <f>Canning!J57</f>
        <v>0.36607830585174156</v>
      </c>
      <c r="E117" s="143">
        <f>Canning!K57</f>
        <v>0.23282580252170765</v>
      </c>
      <c r="F117" s="143">
        <f>Freezing!J57</f>
        <v>52.380493951883132</v>
      </c>
      <c r="G117" s="143">
        <f>Freezing!K57</f>
        <v>26.190246975941566</v>
      </c>
      <c r="H117" s="143">
        <f>Chips!J57</f>
        <v>17.921549848454312</v>
      </c>
      <c r="I117" s="143">
        <f>Chips!K57</f>
        <v>4.3907797128713062</v>
      </c>
      <c r="J117" s="143">
        <f>Dehy!J57</f>
        <v>11.8545431988743</v>
      </c>
      <c r="K117" s="143">
        <f>Dehy!K57</f>
        <v>1.6596360478424022</v>
      </c>
      <c r="L117" s="143">
        <f t="shared" si="16"/>
        <v>82.522665305063484</v>
      </c>
      <c r="M117" s="143">
        <f t="shared" si="16"/>
        <v>32.473488539176984</v>
      </c>
      <c r="N117" s="144">
        <f t="shared" si="17"/>
        <v>112.59605338189272</v>
      </c>
      <c r="O117" s="144">
        <f t="shared" si="17"/>
        <v>61.343941092933036</v>
      </c>
      <c r="P117"/>
    </row>
    <row r="118" spans="1:16" ht="12" customHeight="1" thickBot="1" x14ac:dyDescent="0.25">
      <c r="A118" s="105">
        <v>2020</v>
      </c>
      <c r="B118" s="145">
        <f>Fresh!H58</f>
        <v>31.473710416626407</v>
      </c>
      <c r="C118" s="145">
        <f>Fresh!I58</f>
        <v>30.21476199996135</v>
      </c>
      <c r="D118" s="145">
        <f>Canning!J58</f>
        <v>0.41645423353366279</v>
      </c>
      <c r="E118" s="145">
        <f>Canning!K58</f>
        <v>0.26486489252740952</v>
      </c>
      <c r="F118" s="145">
        <f>Freezing!J58</f>
        <v>50.926592531825293</v>
      </c>
      <c r="G118" s="145">
        <f>Freezing!K58</f>
        <v>25.463296265912646</v>
      </c>
      <c r="H118" s="145">
        <f>Chips!J58</f>
        <v>17.851303615558578</v>
      </c>
      <c r="I118" s="145">
        <f>Chips!K58</f>
        <v>4.3735693858118516</v>
      </c>
      <c r="J118" s="145">
        <f>Dehy!J58</f>
        <v>12.143157396940062</v>
      </c>
      <c r="K118" s="145">
        <f>Dehy!K58</f>
        <v>1.7000420355716088</v>
      </c>
      <c r="L118" s="145">
        <f>SUM(D118,F118,H118,J118)</f>
        <v>81.33750777785761</v>
      </c>
      <c r="M118" s="145">
        <f>SUM(E118,G118,I118,K118)</f>
        <v>31.801772579823517</v>
      </c>
      <c r="N118" s="146">
        <f t="shared" si="17"/>
        <v>112.81121819448401</v>
      </c>
      <c r="O118" s="146">
        <f t="shared" si="17"/>
        <v>62.016534579784867</v>
      </c>
      <c r="P118"/>
    </row>
    <row r="119" spans="1:16" ht="12" customHeight="1" thickTop="1" x14ac:dyDescent="0.2">
      <c r="A119" s="184" t="s">
        <v>31</v>
      </c>
      <c r="B119" s="185"/>
      <c r="C119" s="185"/>
      <c r="D119" s="185"/>
      <c r="E119" s="185"/>
      <c r="F119" s="185"/>
      <c r="G119" s="185"/>
      <c r="H119" s="185"/>
      <c r="I119" s="185"/>
      <c r="J119" s="185"/>
      <c r="K119" s="185"/>
      <c r="L119" s="185"/>
      <c r="M119" s="185"/>
      <c r="N119" s="185"/>
      <c r="O119" s="186"/>
    </row>
    <row r="120" spans="1:16" ht="12" customHeight="1" x14ac:dyDescent="0.2">
      <c r="A120" s="174"/>
      <c r="B120" s="175"/>
      <c r="C120" s="175"/>
      <c r="D120" s="175"/>
      <c r="E120" s="175"/>
      <c r="F120" s="175"/>
      <c r="G120" s="175"/>
      <c r="H120" s="175"/>
      <c r="I120" s="175"/>
      <c r="J120" s="175"/>
      <c r="K120" s="175"/>
      <c r="L120" s="175"/>
      <c r="M120" s="175"/>
      <c r="N120" s="175"/>
      <c r="O120" s="176"/>
    </row>
    <row r="121" spans="1:16" ht="12" customHeight="1" x14ac:dyDescent="0.2">
      <c r="A121" s="187" t="s">
        <v>40</v>
      </c>
      <c r="B121" s="188"/>
      <c r="C121" s="188"/>
      <c r="D121" s="188"/>
      <c r="E121" s="188"/>
      <c r="F121" s="188"/>
      <c r="G121" s="188"/>
      <c r="H121" s="188"/>
      <c r="I121" s="188"/>
      <c r="J121" s="188"/>
      <c r="K121" s="188"/>
      <c r="L121" s="188"/>
      <c r="M121" s="188"/>
      <c r="N121" s="188"/>
      <c r="O121" s="189"/>
    </row>
    <row r="122" spans="1:16" ht="12" customHeight="1" x14ac:dyDescent="0.2">
      <c r="A122" s="187"/>
      <c r="B122" s="188"/>
      <c r="C122" s="188"/>
      <c r="D122" s="188"/>
      <c r="E122" s="188"/>
      <c r="F122" s="188"/>
      <c r="G122" s="188"/>
      <c r="H122" s="188"/>
      <c r="I122" s="188"/>
      <c r="J122" s="188"/>
      <c r="K122" s="188"/>
      <c r="L122" s="188"/>
      <c r="M122" s="188"/>
      <c r="N122" s="188"/>
      <c r="O122" s="189"/>
    </row>
    <row r="123" spans="1:16" ht="12" customHeight="1" x14ac:dyDescent="0.2">
      <c r="A123" s="174"/>
      <c r="B123" s="175"/>
      <c r="C123" s="175"/>
      <c r="D123" s="175"/>
      <c r="E123" s="175"/>
      <c r="F123" s="175"/>
      <c r="G123" s="175"/>
      <c r="H123" s="175"/>
      <c r="I123" s="175"/>
      <c r="J123" s="175"/>
      <c r="K123" s="175"/>
      <c r="L123" s="175"/>
      <c r="M123" s="175"/>
      <c r="N123" s="175"/>
      <c r="O123" s="176"/>
    </row>
    <row r="124" spans="1:16" ht="12" customHeight="1" x14ac:dyDescent="0.2">
      <c r="A124" s="177" t="s">
        <v>63</v>
      </c>
      <c r="B124" s="178"/>
      <c r="C124" s="178"/>
      <c r="D124" s="178"/>
      <c r="E124" s="178"/>
      <c r="F124" s="178"/>
      <c r="G124" s="178"/>
      <c r="H124" s="178"/>
      <c r="I124" s="178"/>
      <c r="J124" s="178"/>
      <c r="K124" s="178"/>
      <c r="L124" s="178"/>
      <c r="M124" s="178"/>
      <c r="N124" s="178"/>
      <c r="O124" s="179"/>
    </row>
    <row r="126" spans="1:16" ht="12" customHeight="1" x14ac:dyDescent="0.2">
      <c r="H126"/>
      <c r="I126"/>
      <c r="J126"/>
      <c r="K126"/>
    </row>
    <row r="127" spans="1:16" ht="12" customHeight="1" x14ac:dyDescent="0.2">
      <c r="H127"/>
      <c r="I127"/>
      <c r="J127"/>
      <c r="K127"/>
    </row>
    <row r="128" spans="1:16" ht="12" customHeight="1" x14ac:dyDescent="0.2">
      <c r="H128"/>
      <c r="I128"/>
      <c r="J128"/>
      <c r="K128"/>
    </row>
    <row r="129" spans="8:11" ht="12" customHeight="1" x14ac:dyDescent="0.2">
      <c r="H129"/>
      <c r="I129"/>
      <c r="J129"/>
      <c r="K129"/>
    </row>
    <row r="130" spans="8:11" ht="12" customHeight="1" x14ac:dyDescent="0.2">
      <c r="H130"/>
      <c r="I130"/>
      <c r="J130"/>
      <c r="K130"/>
    </row>
    <row r="131" spans="8:11" ht="12" customHeight="1" x14ac:dyDescent="0.2">
      <c r="H131"/>
      <c r="I131"/>
      <c r="J131"/>
      <c r="K131"/>
    </row>
    <row r="132" spans="8:11" ht="12" customHeight="1" x14ac:dyDescent="0.2">
      <c r="H132"/>
      <c r="I132"/>
      <c r="J132"/>
      <c r="K132"/>
    </row>
    <row r="133" spans="8:11" ht="12" customHeight="1" x14ac:dyDescent="0.2">
      <c r="H133"/>
      <c r="I133"/>
      <c r="J133"/>
      <c r="K133"/>
    </row>
    <row r="134" spans="8:11" ht="12" customHeight="1" x14ac:dyDescent="0.2">
      <c r="H134"/>
      <c r="I134"/>
      <c r="J134"/>
      <c r="K134"/>
    </row>
    <row r="135" spans="8:11" ht="12" customHeight="1" x14ac:dyDescent="0.2">
      <c r="H135"/>
      <c r="I135"/>
      <c r="J135"/>
      <c r="K135"/>
    </row>
    <row r="136" spans="8:11" ht="12" customHeight="1" x14ac:dyDescent="0.2">
      <c r="H136"/>
      <c r="I136"/>
      <c r="J136"/>
      <c r="K136"/>
    </row>
    <row r="137" spans="8:11" ht="12" customHeight="1" x14ac:dyDescent="0.2">
      <c r="H137"/>
      <c r="I137"/>
      <c r="J137"/>
      <c r="K137"/>
    </row>
  </sheetData>
  <mergeCells count="25">
    <mergeCell ref="A123:O123"/>
    <mergeCell ref="A124:O124"/>
    <mergeCell ref="M4:M5"/>
    <mergeCell ref="N4:N5"/>
    <mergeCell ref="O4:O5"/>
    <mergeCell ref="B6:O6"/>
    <mergeCell ref="G4:G5"/>
    <mergeCell ref="D4:D5"/>
    <mergeCell ref="E4:E5"/>
    <mergeCell ref="F4:F5"/>
    <mergeCell ref="A119:O119"/>
    <mergeCell ref="A120:O120"/>
    <mergeCell ref="A121:O122"/>
    <mergeCell ref="H4:H5"/>
    <mergeCell ref="I4:I5"/>
    <mergeCell ref="J4:J5"/>
    <mergeCell ref="K4:K5"/>
    <mergeCell ref="L4:L5"/>
    <mergeCell ref="N1:O1"/>
    <mergeCell ref="A1:M1"/>
    <mergeCell ref="A2:A5"/>
    <mergeCell ref="B4:B5"/>
    <mergeCell ref="C4:C5"/>
    <mergeCell ref="B2:C3"/>
    <mergeCell ref="N2:O3"/>
  </mergeCells>
  <phoneticPr fontId="4" type="noConversion"/>
  <printOptions horizontalCentered="1" verticalCentered="1"/>
  <pageMargins left="0.75" right="0.75" top="0.33" bottom="0.35" header="0" footer="0"/>
  <pageSetup scale="96" fitToHeight="3" orientation="landscape" horizontalDpi="300" r:id="rId1"/>
  <headerFooter alignWithMargins="0"/>
  <rowBreaks count="1" manualBreakCount="1">
    <brk id="67" max="1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IS65"/>
  <sheetViews>
    <sheetView showOutlineSymbols="0" workbookViewId="0">
      <pane ySplit="7" topLeftCell="A8" activePane="bottomLeft" state="frozen"/>
      <selection pane="bottomLeft" sqref="A1:G1"/>
    </sheetView>
  </sheetViews>
  <sheetFormatPr defaultColWidth="12.7109375" defaultRowHeight="12" customHeight="1" x14ac:dyDescent="0.2"/>
  <cols>
    <col min="1" max="1" width="12.7109375" style="29" customWidth="1"/>
    <col min="2" max="2" width="12.7109375" style="26" customWidth="1"/>
    <col min="3" max="7" width="12.7109375" style="27" customWidth="1"/>
    <col min="8" max="9" width="12.7109375" style="35" customWidth="1"/>
    <col min="10" max="16384" width="12.7109375" style="28"/>
  </cols>
  <sheetData>
    <row r="1" spans="1:253" s="60" customFormat="1" ht="12" customHeight="1" thickBot="1" x14ac:dyDescent="0.25">
      <c r="A1" s="208" t="s">
        <v>45</v>
      </c>
      <c r="B1" s="208"/>
      <c r="C1" s="208"/>
      <c r="D1" s="208"/>
      <c r="E1" s="208"/>
      <c r="F1" s="208"/>
      <c r="G1" s="208"/>
      <c r="H1" s="163" t="s">
        <v>6</v>
      </c>
      <c r="I1" s="163"/>
    </row>
    <row r="2" spans="1:253" ht="12" customHeight="1" thickTop="1" x14ac:dyDescent="0.2">
      <c r="A2" s="220" t="s">
        <v>18</v>
      </c>
      <c r="B2" s="205" t="s">
        <v>25</v>
      </c>
      <c r="C2" s="30" t="s">
        <v>0</v>
      </c>
      <c r="D2" s="31"/>
      <c r="E2" s="31"/>
      <c r="F2" s="100" t="s">
        <v>43</v>
      </c>
      <c r="G2" s="223" t="s">
        <v>46</v>
      </c>
      <c r="H2" s="224"/>
      <c r="I2" s="224"/>
    </row>
    <row r="3" spans="1:253" ht="12" customHeight="1" x14ac:dyDescent="0.2">
      <c r="A3" s="221"/>
      <c r="B3" s="206"/>
      <c r="C3" s="213" t="s">
        <v>26</v>
      </c>
      <c r="D3" s="216" t="s">
        <v>20</v>
      </c>
      <c r="E3" s="216" t="s">
        <v>29</v>
      </c>
      <c r="F3" s="217" t="s">
        <v>30</v>
      </c>
      <c r="G3" s="225"/>
      <c r="H3" s="226"/>
      <c r="I3" s="226"/>
    </row>
    <row r="4" spans="1:253" ht="12" customHeight="1" x14ac:dyDescent="0.2">
      <c r="A4" s="221"/>
      <c r="B4" s="206"/>
      <c r="C4" s="214"/>
      <c r="D4" s="214"/>
      <c r="E4" s="214"/>
      <c r="F4" s="214"/>
      <c r="G4" s="213" t="s">
        <v>1</v>
      </c>
      <c r="H4" s="33" t="s">
        <v>17</v>
      </c>
      <c r="I4" s="32"/>
    </row>
    <row r="5" spans="1:253" ht="12" customHeight="1" x14ac:dyDescent="0.2">
      <c r="A5" s="221"/>
      <c r="B5" s="206"/>
      <c r="C5" s="214"/>
      <c r="D5" s="214"/>
      <c r="E5" s="214"/>
      <c r="F5" s="214"/>
      <c r="G5" s="214"/>
      <c r="H5" s="218" t="s">
        <v>2</v>
      </c>
      <c r="I5" s="34" t="s">
        <v>4</v>
      </c>
    </row>
    <row r="6" spans="1:253" ht="12" customHeight="1" x14ac:dyDescent="0.2">
      <c r="A6" s="222"/>
      <c r="B6" s="207"/>
      <c r="C6" s="215"/>
      <c r="D6" s="215"/>
      <c r="E6" s="215"/>
      <c r="F6" s="215"/>
      <c r="G6" s="215"/>
      <c r="H6" s="219"/>
      <c r="I6" s="66" t="s">
        <v>62</v>
      </c>
    </row>
    <row r="7" spans="1:253" ht="12" customHeight="1" x14ac:dyDescent="0.2">
      <c r="A7" s="90"/>
      <c r="B7" s="91" t="s">
        <v>32</v>
      </c>
      <c r="C7" s="209" t="s">
        <v>36</v>
      </c>
      <c r="D7" s="210"/>
      <c r="E7" s="210"/>
      <c r="F7" s="210"/>
      <c r="G7" s="210"/>
      <c r="H7" s="211" t="s">
        <v>34</v>
      </c>
      <c r="I7" s="212"/>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c r="IQ7" s="89"/>
      <c r="IR7" s="89"/>
      <c r="IS7" s="89"/>
    </row>
    <row r="8" spans="1:253" ht="12" customHeight="1" x14ac:dyDescent="0.2">
      <c r="A8" s="47">
        <v>1970</v>
      </c>
      <c r="B8" s="64">
        <v>205.05199999999999</v>
      </c>
      <c r="C8" s="48">
        <v>12812.02</v>
      </c>
      <c r="D8" s="48">
        <v>172.304</v>
      </c>
      <c r="E8" s="48">
        <f t="shared" ref="E8:E47" si="0">C8+D8</f>
        <v>12984.324000000001</v>
      </c>
      <c r="F8" s="48">
        <v>310.74900000000002</v>
      </c>
      <c r="G8" s="48">
        <f t="shared" ref="G8:G47" si="1">E8-F8</f>
        <v>12673.575000000001</v>
      </c>
      <c r="H8" s="155">
        <f t="shared" ref="H8:H47" si="2">IF(G8=0,0,IF(B8=0,0,G8/B8))</f>
        <v>61.806639291496793</v>
      </c>
      <c r="I8" s="155">
        <f t="shared" ref="I8:I47" si="3">IF(G8=0,0,IF(B8=0,0,(G8*0.96)/B8))</f>
        <v>59.334373719836918</v>
      </c>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c r="FU8" s="36"/>
      <c r="FV8" s="36"/>
      <c r="FW8" s="36"/>
      <c r="FX8" s="36"/>
      <c r="FY8" s="36"/>
      <c r="FZ8" s="36"/>
      <c r="GA8" s="36"/>
      <c r="GB8" s="36"/>
      <c r="GC8" s="36"/>
      <c r="GD8" s="36"/>
      <c r="GE8" s="36"/>
      <c r="GF8" s="36"/>
      <c r="GG8" s="36"/>
      <c r="GH8" s="36"/>
      <c r="GI8" s="36"/>
      <c r="GJ8" s="36"/>
      <c r="GK8" s="36"/>
      <c r="GL8" s="36"/>
      <c r="GM8" s="36"/>
      <c r="GN8" s="36"/>
      <c r="GO8" s="36"/>
      <c r="GP8" s="36"/>
      <c r="GQ8" s="36"/>
      <c r="GR8" s="36"/>
      <c r="GS8" s="36"/>
      <c r="GT8" s="36"/>
      <c r="GU8" s="36"/>
      <c r="GV8" s="36"/>
      <c r="GW8" s="36"/>
      <c r="GX8" s="36"/>
      <c r="GY8" s="36"/>
      <c r="GZ8" s="36"/>
      <c r="HA8" s="36"/>
      <c r="HB8" s="36"/>
      <c r="HC8" s="36"/>
      <c r="HD8" s="36"/>
      <c r="HE8" s="36"/>
      <c r="HF8" s="36"/>
      <c r="HG8" s="36"/>
      <c r="HH8" s="36"/>
      <c r="HI8" s="36"/>
      <c r="HJ8" s="36"/>
      <c r="HK8" s="36"/>
      <c r="HL8" s="36"/>
      <c r="HM8" s="36"/>
      <c r="HN8" s="36"/>
      <c r="HO8" s="36"/>
      <c r="HP8" s="36"/>
      <c r="HQ8" s="36"/>
      <c r="HR8" s="36"/>
      <c r="HS8" s="36"/>
      <c r="HT8" s="36"/>
      <c r="HU8" s="36"/>
      <c r="HV8" s="36"/>
      <c r="HW8" s="36"/>
      <c r="HX8" s="36"/>
      <c r="HY8" s="36"/>
      <c r="HZ8" s="36"/>
      <c r="IA8" s="36"/>
      <c r="IB8" s="36"/>
      <c r="IC8" s="36"/>
      <c r="ID8" s="36"/>
      <c r="IE8" s="36"/>
      <c r="IF8" s="36"/>
      <c r="IG8" s="36"/>
      <c r="IH8" s="36"/>
      <c r="II8" s="36"/>
      <c r="IJ8" s="36"/>
      <c r="IK8" s="36"/>
      <c r="IL8" s="36"/>
      <c r="IM8" s="36"/>
      <c r="IN8" s="36"/>
      <c r="IO8" s="36"/>
      <c r="IP8" s="36"/>
      <c r="IQ8" s="36"/>
      <c r="IR8" s="36"/>
      <c r="IS8" s="36"/>
    </row>
    <row r="9" spans="1:253" ht="12" customHeight="1" x14ac:dyDescent="0.2">
      <c r="A9" s="43">
        <v>1971</v>
      </c>
      <c r="B9" s="65">
        <v>207.661</v>
      </c>
      <c r="C9" s="50">
        <v>11783.42</v>
      </c>
      <c r="D9" s="50">
        <v>148.44200000000001</v>
      </c>
      <c r="E9" s="50">
        <f t="shared" si="0"/>
        <v>11931.862000000001</v>
      </c>
      <c r="F9" s="50">
        <v>288.39499999999998</v>
      </c>
      <c r="G9" s="50">
        <f t="shared" si="1"/>
        <v>11643.467000000001</v>
      </c>
      <c r="H9" s="156">
        <f t="shared" si="2"/>
        <v>56.069589378843403</v>
      </c>
      <c r="I9" s="156">
        <f t="shared" si="3"/>
        <v>53.826805803689666</v>
      </c>
    </row>
    <row r="10" spans="1:253" ht="12" customHeight="1" x14ac:dyDescent="0.2">
      <c r="A10" s="43">
        <v>1972</v>
      </c>
      <c r="B10" s="65">
        <v>209.89599999999999</v>
      </c>
      <c r="C10" s="50">
        <v>12451.54</v>
      </c>
      <c r="D10" s="50">
        <v>75.605999999999995</v>
      </c>
      <c r="E10" s="50">
        <f t="shared" si="0"/>
        <v>12527.146000000001</v>
      </c>
      <c r="F10" s="50">
        <v>383.774</v>
      </c>
      <c r="G10" s="50">
        <f t="shared" si="1"/>
        <v>12143.372000000001</v>
      </c>
      <c r="H10" s="156">
        <f t="shared" si="2"/>
        <v>57.854232572321543</v>
      </c>
      <c r="I10" s="156">
        <f t="shared" si="3"/>
        <v>55.540063269428678</v>
      </c>
    </row>
    <row r="11" spans="1:253" ht="12" customHeight="1" x14ac:dyDescent="0.2">
      <c r="A11" s="43">
        <v>1973</v>
      </c>
      <c r="B11" s="65">
        <v>211.90899999999999</v>
      </c>
      <c r="C11" s="50">
        <v>11484.41</v>
      </c>
      <c r="D11" s="50">
        <v>85.512</v>
      </c>
      <c r="E11" s="50">
        <f t="shared" si="0"/>
        <v>11569.922</v>
      </c>
      <c r="F11" s="50">
        <v>461.899</v>
      </c>
      <c r="G11" s="50">
        <f t="shared" si="1"/>
        <v>11108.023000000001</v>
      </c>
      <c r="H11" s="156">
        <f t="shared" si="2"/>
        <v>52.418835443515853</v>
      </c>
      <c r="I11" s="156">
        <f t="shared" si="3"/>
        <v>50.322082025775224</v>
      </c>
    </row>
    <row r="12" spans="1:253" ht="12" customHeight="1" x14ac:dyDescent="0.2">
      <c r="A12" s="43">
        <v>1974</v>
      </c>
      <c r="B12" s="65">
        <v>213.85400000000001</v>
      </c>
      <c r="C12" s="50">
        <v>10873.09</v>
      </c>
      <c r="D12" s="50">
        <v>187.66900000000001</v>
      </c>
      <c r="E12" s="50">
        <f t="shared" si="0"/>
        <v>11060.759</v>
      </c>
      <c r="F12" s="50">
        <v>506.96300000000002</v>
      </c>
      <c r="G12" s="50">
        <f t="shared" si="1"/>
        <v>10553.796</v>
      </c>
      <c r="H12" s="156">
        <f t="shared" si="2"/>
        <v>49.350472752438577</v>
      </c>
      <c r="I12" s="156">
        <f t="shared" si="3"/>
        <v>47.376453842341036</v>
      </c>
    </row>
    <row r="13" spans="1:253" ht="12" customHeight="1" x14ac:dyDescent="0.2">
      <c r="A13" s="46">
        <v>1975</v>
      </c>
      <c r="B13" s="65">
        <v>215.97300000000001</v>
      </c>
      <c r="C13" s="50">
        <v>11693.44</v>
      </c>
      <c r="D13" s="50">
        <v>142.006</v>
      </c>
      <c r="E13" s="50">
        <f t="shared" si="0"/>
        <v>11835.446</v>
      </c>
      <c r="F13" s="50">
        <v>465.71899999999999</v>
      </c>
      <c r="G13" s="50">
        <f t="shared" si="1"/>
        <v>11369.727000000001</v>
      </c>
      <c r="H13" s="156">
        <f t="shared" si="2"/>
        <v>52.644205525690708</v>
      </c>
      <c r="I13" s="156">
        <f t="shared" si="3"/>
        <v>50.538437304663084</v>
      </c>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c r="IF13" s="36"/>
      <c r="IG13" s="36"/>
      <c r="IH13" s="36"/>
      <c r="II13" s="36"/>
      <c r="IJ13" s="36"/>
      <c r="IK13" s="36"/>
      <c r="IL13" s="36"/>
      <c r="IM13" s="36"/>
      <c r="IN13" s="36"/>
      <c r="IO13" s="36"/>
      <c r="IP13" s="36"/>
      <c r="IQ13" s="36"/>
      <c r="IR13" s="36"/>
      <c r="IS13" s="36"/>
    </row>
    <row r="14" spans="1:253" ht="12" customHeight="1" x14ac:dyDescent="0.2">
      <c r="A14" s="49">
        <v>1976</v>
      </c>
      <c r="B14" s="64">
        <v>218.035</v>
      </c>
      <c r="C14" s="48">
        <v>12089.44</v>
      </c>
      <c r="D14" s="48">
        <v>53.247</v>
      </c>
      <c r="E14" s="48">
        <f t="shared" si="0"/>
        <v>12142.687</v>
      </c>
      <c r="F14" s="48">
        <v>1361.4739999999999</v>
      </c>
      <c r="G14" s="48">
        <f t="shared" si="1"/>
        <v>10781.213</v>
      </c>
      <c r="H14" s="155">
        <f t="shared" si="2"/>
        <v>49.447166739284974</v>
      </c>
      <c r="I14" s="155">
        <f t="shared" si="3"/>
        <v>47.46928006971357</v>
      </c>
    </row>
    <row r="15" spans="1:253" ht="12" customHeight="1" x14ac:dyDescent="0.2">
      <c r="A15" s="49">
        <v>1977</v>
      </c>
      <c r="B15" s="64">
        <v>220.23899999999998</v>
      </c>
      <c r="C15" s="48">
        <v>11615.82</v>
      </c>
      <c r="D15" s="48">
        <v>106.447</v>
      </c>
      <c r="E15" s="48">
        <f t="shared" si="0"/>
        <v>11722.267</v>
      </c>
      <c r="F15" s="48">
        <v>693.37900000000002</v>
      </c>
      <c r="G15" s="48">
        <f t="shared" si="1"/>
        <v>11028.887999999999</v>
      </c>
      <c r="H15" s="155">
        <f t="shared" si="2"/>
        <v>50.076907359731926</v>
      </c>
      <c r="I15" s="155">
        <f t="shared" si="3"/>
        <v>48.073831065342652</v>
      </c>
    </row>
    <row r="16" spans="1:253" ht="12" customHeight="1" x14ac:dyDescent="0.2">
      <c r="A16" s="49">
        <v>1978</v>
      </c>
      <c r="B16" s="64">
        <v>222.58500000000001</v>
      </c>
      <c r="C16" s="48">
        <v>10487.9</v>
      </c>
      <c r="D16" s="48">
        <v>150.05000000000001</v>
      </c>
      <c r="E16" s="48">
        <f t="shared" si="0"/>
        <v>10637.949999999999</v>
      </c>
      <c r="F16" s="48">
        <v>406.62900000000002</v>
      </c>
      <c r="G16" s="48">
        <f t="shared" si="1"/>
        <v>10231.320999999998</v>
      </c>
      <c r="H16" s="155">
        <f t="shared" si="2"/>
        <v>45.965905159826576</v>
      </c>
      <c r="I16" s="155">
        <f t="shared" si="3"/>
        <v>44.127268953433507</v>
      </c>
    </row>
    <row r="17" spans="1:253" ht="12" customHeight="1" x14ac:dyDescent="0.2">
      <c r="A17" s="49">
        <v>1979</v>
      </c>
      <c r="B17" s="64">
        <v>225.05500000000001</v>
      </c>
      <c r="C17" s="48">
        <v>11360.7</v>
      </c>
      <c r="D17" s="48">
        <v>159.434</v>
      </c>
      <c r="E17" s="48">
        <f t="shared" si="0"/>
        <v>11520.134</v>
      </c>
      <c r="F17" s="48">
        <v>414.66699999999997</v>
      </c>
      <c r="G17" s="48">
        <f t="shared" si="1"/>
        <v>11105.467000000001</v>
      </c>
      <c r="H17" s="155">
        <f t="shared" si="2"/>
        <v>49.3455688609451</v>
      </c>
      <c r="I17" s="155">
        <f t="shared" si="3"/>
        <v>47.371746106507302</v>
      </c>
    </row>
    <row r="18" spans="1:253" ht="12" customHeight="1" x14ac:dyDescent="0.2">
      <c r="A18" s="47">
        <v>1980</v>
      </c>
      <c r="B18" s="64">
        <v>227.726</v>
      </c>
      <c r="C18" s="48">
        <v>11697.98</v>
      </c>
      <c r="D18" s="48">
        <v>218.36600000000001</v>
      </c>
      <c r="E18" s="48">
        <f t="shared" si="0"/>
        <v>11916.346</v>
      </c>
      <c r="F18" s="48">
        <v>274.63200000000001</v>
      </c>
      <c r="G18" s="48">
        <f t="shared" si="1"/>
        <v>11641.714</v>
      </c>
      <c r="H18" s="155">
        <f t="shared" si="2"/>
        <v>51.121584711451483</v>
      </c>
      <c r="I18" s="155">
        <f t="shared" si="3"/>
        <v>49.076721322993421</v>
      </c>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c r="FU18" s="36"/>
      <c r="FV18" s="36"/>
      <c r="FW18" s="36"/>
      <c r="FX18" s="36"/>
      <c r="FY18" s="36"/>
      <c r="FZ18" s="36"/>
      <c r="GA18" s="36"/>
      <c r="GB18" s="36"/>
      <c r="GC18" s="36"/>
      <c r="GD18" s="36"/>
      <c r="GE18" s="36"/>
      <c r="GF18" s="36"/>
      <c r="GG18" s="36"/>
      <c r="GH18" s="36"/>
      <c r="GI18" s="36"/>
      <c r="GJ18" s="36"/>
      <c r="GK18" s="36"/>
      <c r="GL18" s="36"/>
      <c r="GM18" s="36"/>
      <c r="GN18" s="36"/>
      <c r="GO18" s="36"/>
      <c r="GP18" s="36"/>
      <c r="GQ18" s="36"/>
      <c r="GR18" s="36"/>
      <c r="GS18" s="36"/>
      <c r="GT18" s="36"/>
      <c r="GU18" s="36"/>
      <c r="GV18" s="36"/>
      <c r="GW18" s="36"/>
      <c r="GX18" s="36"/>
      <c r="GY18" s="36"/>
      <c r="GZ18" s="36"/>
      <c r="HA18" s="36"/>
      <c r="HB18" s="36"/>
      <c r="HC18" s="36"/>
      <c r="HD18" s="36"/>
      <c r="HE18" s="36"/>
      <c r="HF18" s="36"/>
      <c r="HG18" s="36"/>
      <c r="HH18" s="36"/>
      <c r="HI18" s="36"/>
      <c r="HJ18" s="36"/>
      <c r="HK18" s="36"/>
      <c r="HL18" s="36"/>
      <c r="HM18" s="36"/>
      <c r="HN18" s="36"/>
      <c r="HO18" s="36"/>
      <c r="HP18" s="36"/>
      <c r="HQ18" s="36"/>
      <c r="HR18" s="36"/>
      <c r="HS18" s="36"/>
      <c r="HT18" s="36"/>
      <c r="HU18" s="36"/>
      <c r="HV18" s="36"/>
      <c r="HW18" s="36"/>
      <c r="HX18" s="36"/>
      <c r="HY18" s="36"/>
      <c r="HZ18" s="36"/>
      <c r="IA18" s="36"/>
      <c r="IB18" s="36"/>
      <c r="IC18" s="36"/>
      <c r="ID18" s="36"/>
      <c r="IE18" s="36"/>
      <c r="IF18" s="36"/>
      <c r="IG18" s="36"/>
      <c r="IH18" s="36"/>
      <c r="II18" s="36"/>
      <c r="IJ18" s="36"/>
      <c r="IK18" s="36"/>
      <c r="IL18" s="36"/>
      <c r="IM18" s="36"/>
      <c r="IN18" s="36"/>
      <c r="IO18" s="36"/>
      <c r="IP18" s="36"/>
      <c r="IQ18" s="36"/>
      <c r="IR18" s="36"/>
      <c r="IS18" s="36"/>
    </row>
    <row r="19" spans="1:253" ht="12" customHeight="1" x14ac:dyDescent="0.2">
      <c r="A19" s="43">
        <v>1981</v>
      </c>
      <c r="B19" s="65">
        <v>229.96600000000001</v>
      </c>
      <c r="C19" s="50">
        <v>10549.01</v>
      </c>
      <c r="D19" s="50">
        <v>392.35300000000001</v>
      </c>
      <c r="E19" s="50">
        <f t="shared" si="0"/>
        <v>10941.362999999999</v>
      </c>
      <c r="F19" s="50">
        <v>398.57799999999997</v>
      </c>
      <c r="G19" s="50">
        <f t="shared" si="1"/>
        <v>10542.785</v>
      </c>
      <c r="H19" s="156">
        <f t="shared" si="2"/>
        <v>45.844972735099972</v>
      </c>
      <c r="I19" s="156">
        <f t="shared" si="3"/>
        <v>44.01117382569597</v>
      </c>
    </row>
    <row r="20" spans="1:253" ht="12" customHeight="1" x14ac:dyDescent="0.2">
      <c r="A20" s="43">
        <v>1982</v>
      </c>
      <c r="B20" s="65">
        <v>232.18799999999999</v>
      </c>
      <c r="C20" s="50">
        <v>10765.42</v>
      </c>
      <c r="D20" s="50">
        <v>478.4</v>
      </c>
      <c r="E20" s="50">
        <f t="shared" si="0"/>
        <v>11243.82</v>
      </c>
      <c r="F20" s="50">
        <v>305.15600000000001</v>
      </c>
      <c r="G20" s="50">
        <f t="shared" si="1"/>
        <v>10938.663999999999</v>
      </c>
      <c r="H20" s="156">
        <f t="shared" si="2"/>
        <v>47.111237445518285</v>
      </c>
      <c r="I20" s="156">
        <f t="shared" si="3"/>
        <v>45.226787947697552</v>
      </c>
    </row>
    <row r="21" spans="1:253" ht="12" customHeight="1" x14ac:dyDescent="0.2">
      <c r="A21" s="43">
        <v>1983</v>
      </c>
      <c r="B21" s="65">
        <v>234.30699999999999</v>
      </c>
      <c r="C21" s="50">
        <v>11600.85</v>
      </c>
      <c r="D21" s="50">
        <v>349.08600000000001</v>
      </c>
      <c r="E21" s="50">
        <f t="shared" si="0"/>
        <v>11949.936</v>
      </c>
      <c r="F21" s="50">
        <v>283.23700000000002</v>
      </c>
      <c r="G21" s="50">
        <f t="shared" si="1"/>
        <v>11666.699000000001</v>
      </c>
      <c r="H21" s="156">
        <f t="shared" si="2"/>
        <v>49.792362157340591</v>
      </c>
      <c r="I21" s="156">
        <f t="shared" si="3"/>
        <v>47.800667671046959</v>
      </c>
    </row>
    <row r="22" spans="1:253" ht="12" customHeight="1" x14ac:dyDescent="0.2">
      <c r="A22" s="43">
        <v>1984</v>
      </c>
      <c r="B22" s="65">
        <v>236.34800000000001</v>
      </c>
      <c r="C22" s="50">
        <v>11450.05</v>
      </c>
      <c r="D22" s="50">
        <v>325.149</v>
      </c>
      <c r="E22" s="50">
        <f t="shared" si="0"/>
        <v>11775.198999999999</v>
      </c>
      <c r="F22" s="50">
        <v>360.32499999999999</v>
      </c>
      <c r="G22" s="50">
        <f t="shared" si="1"/>
        <v>11414.873999999998</v>
      </c>
      <c r="H22" s="156">
        <f t="shared" si="2"/>
        <v>48.296892717518226</v>
      </c>
      <c r="I22" s="156">
        <f t="shared" si="3"/>
        <v>46.365017008817496</v>
      </c>
    </row>
    <row r="23" spans="1:253" ht="12" customHeight="1" x14ac:dyDescent="0.2">
      <c r="A23" s="46">
        <v>1985</v>
      </c>
      <c r="B23" s="65">
        <v>238.46600000000001</v>
      </c>
      <c r="C23" s="50">
        <v>10965.72</v>
      </c>
      <c r="D23" s="50">
        <v>405.87200000000001</v>
      </c>
      <c r="E23" s="50">
        <f t="shared" si="0"/>
        <v>11371.591999999999</v>
      </c>
      <c r="F23" s="50">
        <v>329.88499999999999</v>
      </c>
      <c r="G23" s="50">
        <f t="shared" si="1"/>
        <v>11041.706999999999</v>
      </c>
      <c r="H23" s="156">
        <f t="shared" si="2"/>
        <v>46.303066265211804</v>
      </c>
      <c r="I23" s="156">
        <f t="shared" si="3"/>
        <v>44.450943614603332</v>
      </c>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row>
    <row r="24" spans="1:253" ht="12" customHeight="1" x14ac:dyDescent="0.2">
      <c r="A24" s="49">
        <v>1986</v>
      </c>
      <c r="B24" s="64">
        <v>240.65100000000001</v>
      </c>
      <c r="C24" s="48">
        <v>11744.81</v>
      </c>
      <c r="D24" s="48">
        <v>344.45800000000003</v>
      </c>
      <c r="E24" s="48">
        <f t="shared" si="0"/>
        <v>12089.268</v>
      </c>
      <c r="F24" s="48">
        <v>340.60700000000003</v>
      </c>
      <c r="G24" s="48">
        <f t="shared" si="1"/>
        <v>11748.661</v>
      </c>
      <c r="H24" s="155">
        <f t="shared" si="2"/>
        <v>48.820329024188553</v>
      </c>
      <c r="I24" s="155">
        <f t="shared" si="3"/>
        <v>46.867515863221016</v>
      </c>
    </row>
    <row r="25" spans="1:253" ht="12" customHeight="1" x14ac:dyDescent="0.2">
      <c r="A25" s="49">
        <v>1987</v>
      </c>
      <c r="B25" s="64">
        <v>242.804</v>
      </c>
      <c r="C25" s="48">
        <v>11600.18</v>
      </c>
      <c r="D25" s="48">
        <v>402.8</v>
      </c>
      <c r="E25" s="48">
        <f t="shared" si="0"/>
        <v>12002.98</v>
      </c>
      <c r="F25" s="48">
        <v>363.21499999999997</v>
      </c>
      <c r="G25" s="48">
        <f t="shared" si="1"/>
        <v>11639.764999999999</v>
      </c>
      <c r="H25" s="155">
        <f t="shared" si="2"/>
        <v>47.93893428444342</v>
      </c>
      <c r="I25" s="155">
        <f t="shared" si="3"/>
        <v>46.02137691306568</v>
      </c>
    </row>
    <row r="26" spans="1:253" ht="12" customHeight="1" x14ac:dyDescent="0.2">
      <c r="A26" s="49">
        <v>1988</v>
      </c>
      <c r="B26" s="64">
        <v>245.02099999999999</v>
      </c>
      <c r="C26" s="48">
        <v>12095.17</v>
      </c>
      <c r="D26" s="48">
        <v>483.423</v>
      </c>
      <c r="E26" s="48">
        <f t="shared" si="0"/>
        <v>12578.593000000001</v>
      </c>
      <c r="F26" s="48">
        <v>421.98500000000001</v>
      </c>
      <c r="G26" s="48">
        <f t="shared" si="1"/>
        <v>12156.608</v>
      </c>
      <c r="H26" s="155">
        <f t="shared" si="2"/>
        <v>49.6145554870807</v>
      </c>
      <c r="I26" s="155">
        <f t="shared" si="3"/>
        <v>47.629973267597471</v>
      </c>
    </row>
    <row r="27" spans="1:253" ht="12" customHeight="1" x14ac:dyDescent="0.2">
      <c r="A27" s="49">
        <v>1989</v>
      </c>
      <c r="B27" s="64">
        <v>247.34200000000001</v>
      </c>
      <c r="C27" s="48">
        <v>12172.84</v>
      </c>
      <c r="D27" s="48">
        <v>670.27756314999999</v>
      </c>
      <c r="E27" s="48">
        <f t="shared" si="0"/>
        <v>12843.117563150001</v>
      </c>
      <c r="F27" s="48">
        <v>467.8</v>
      </c>
      <c r="G27" s="48">
        <f t="shared" si="1"/>
        <v>12375.317563150002</v>
      </c>
      <c r="H27" s="155">
        <f t="shared" si="2"/>
        <v>50.033223484689216</v>
      </c>
      <c r="I27" s="155">
        <f t="shared" si="3"/>
        <v>48.031894545301647</v>
      </c>
    </row>
    <row r="28" spans="1:253" ht="12" customHeight="1" x14ac:dyDescent="0.2">
      <c r="A28" s="47">
        <v>1990</v>
      </c>
      <c r="B28" s="64">
        <v>250.13200000000001</v>
      </c>
      <c r="C28" s="48">
        <v>11334.753000000002</v>
      </c>
      <c r="D28" s="48">
        <v>683.94575740999994</v>
      </c>
      <c r="E28" s="48">
        <f t="shared" si="0"/>
        <v>12018.698757410002</v>
      </c>
      <c r="F28" s="48">
        <v>327.33331300000003</v>
      </c>
      <c r="G28" s="48">
        <f t="shared" si="1"/>
        <v>11691.365444410003</v>
      </c>
      <c r="H28" s="155">
        <f t="shared" si="2"/>
        <v>46.740782644403765</v>
      </c>
      <c r="I28" s="155">
        <f t="shared" si="3"/>
        <v>44.871151338627612</v>
      </c>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c r="FT28" s="36"/>
      <c r="FU28" s="36"/>
      <c r="FV28" s="36"/>
      <c r="FW28" s="36"/>
      <c r="FX28" s="36"/>
      <c r="FY28" s="36"/>
      <c r="FZ28" s="36"/>
      <c r="GA28" s="36"/>
      <c r="GB28" s="36"/>
      <c r="GC28" s="36"/>
      <c r="GD28" s="36"/>
      <c r="GE28" s="36"/>
      <c r="GF28" s="36"/>
      <c r="GG28" s="36"/>
      <c r="GH28" s="36"/>
      <c r="GI28" s="36"/>
      <c r="GJ28" s="36"/>
      <c r="GK28" s="36"/>
      <c r="GL28" s="36"/>
      <c r="GM28" s="36"/>
      <c r="GN28" s="36"/>
      <c r="GO28" s="36"/>
      <c r="GP28" s="36"/>
      <c r="GQ28" s="36"/>
      <c r="GR28" s="36"/>
      <c r="GS28" s="36"/>
      <c r="GT28" s="36"/>
      <c r="GU28" s="36"/>
      <c r="GV28" s="36"/>
      <c r="GW28" s="36"/>
      <c r="GX28" s="36"/>
      <c r="GY28" s="36"/>
      <c r="GZ28" s="36"/>
      <c r="HA28" s="36"/>
      <c r="HB28" s="36"/>
      <c r="HC28" s="36"/>
      <c r="HD28" s="36"/>
      <c r="HE28" s="36"/>
      <c r="HF28" s="36"/>
      <c r="HG28" s="36"/>
      <c r="HH28" s="36"/>
      <c r="HI28" s="36"/>
      <c r="HJ28" s="36"/>
      <c r="HK28" s="36"/>
      <c r="HL28" s="36"/>
      <c r="HM28" s="36"/>
      <c r="HN28" s="36"/>
      <c r="HO28" s="36"/>
      <c r="HP28" s="36"/>
      <c r="HQ28" s="36"/>
      <c r="HR28" s="36"/>
      <c r="HS28" s="36"/>
      <c r="HT28" s="36"/>
      <c r="HU28" s="36"/>
      <c r="HV28" s="36"/>
      <c r="HW28" s="36"/>
      <c r="HX28" s="36"/>
      <c r="HY28" s="36"/>
      <c r="HZ28" s="36"/>
      <c r="IA28" s="36"/>
      <c r="IB28" s="36"/>
      <c r="IC28" s="36"/>
      <c r="ID28" s="36"/>
      <c r="IE28" s="36"/>
      <c r="IF28" s="36"/>
      <c r="IG28" s="36"/>
      <c r="IH28" s="36"/>
      <c r="II28" s="36"/>
      <c r="IJ28" s="36"/>
      <c r="IK28" s="36"/>
      <c r="IL28" s="36"/>
      <c r="IM28" s="36"/>
      <c r="IN28" s="36"/>
      <c r="IO28" s="36"/>
      <c r="IP28" s="36"/>
      <c r="IQ28" s="36"/>
      <c r="IR28" s="36"/>
      <c r="IS28" s="36"/>
    </row>
    <row r="29" spans="1:253" ht="12" customHeight="1" x14ac:dyDescent="0.2">
      <c r="A29" s="43">
        <v>1991</v>
      </c>
      <c r="B29" s="65">
        <v>253.49299999999999</v>
      </c>
      <c r="C29" s="50">
        <v>12452.085300000001</v>
      </c>
      <c r="D29" s="50">
        <v>616.25526366000008</v>
      </c>
      <c r="E29" s="50">
        <f t="shared" si="0"/>
        <v>13068.34056366</v>
      </c>
      <c r="F29" s="50">
        <v>341.68218199999995</v>
      </c>
      <c r="G29" s="50">
        <f t="shared" si="1"/>
        <v>12726.65838166</v>
      </c>
      <c r="H29" s="156">
        <f t="shared" si="2"/>
        <v>50.205166934234867</v>
      </c>
      <c r="I29" s="156">
        <f t="shared" si="3"/>
        <v>48.196960256865474</v>
      </c>
    </row>
    <row r="30" spans="1:253" ht="12" customHeight="1" x14ac:dyDescent="0.2">
      <c r="A30" s="43">
        <v>1992</v>
      </c>
      <c r="B30" s="65">
        <v>256.89400000000001</v>
      </c>
      <c r="C30" s="50">
        <v>12551.8151</v>
      </c>
      <c r="D30" s="50">
        <v>401.58523690000004</v>
      </c>
      <c r="E30" s="50">
        <f t="shared" si="0"/>
        <v>12953.4003369</v>
      </c>
      <c r="F30" s="50">
        <v>537.93899999999996</v>
      </c>
      <c r="G30" s="50">
        <f t="shared" si="1"/>
        <v>12415.4613369</v>
      </c>
      <c r="H30" s="156">
        <f t="shared" si="2"/>
        <v>48.32912149330074</v>
      </c>
      <c r="I30" s="156">
        <f t="shared" si="3"/>
        <v>46.395956633568709</v>
      </c>
    </row>
    <row r="31" spans="1:253" ht="12" customHeight="1" x14ac:dyDescent="0.2">
      <c r="A31" s="43">
        <v>1993</v>
      </c>
      <c r="B31" s="65">
        <v>260.255</v>
      </c>
      <c r="C31" s="50">
        <v>12873.902599999999</v>
      </c>
      <c r="D31" s="50">
        <v>712.58219050000002</v>
      </c>
      <c r="E31" s="50">
        <f t="shared" si="0"/>
        <v>13586.484790499999</v>
      </c>
      <c r="F31" s="50">
        <v>539.34492499999988</v>
      </c>
      <c r="G31" s="50">
        <f t="shared" si="1"/>
        <v>13047.139865499999</v>
      </c>
      <c r="H31" s="156">
        <f t="shared" si="2"/>
        <v>50.132139115482893</v>
      </c>
      <c r="I31" s="156">
        <f t="shared" si="3"/>
        <v>48.126853550863572</v>
      </c>
    </row>
    <row r="32" spans="1:253" ht="12" customHeight="1" x14ac:dyDescent="0.2">
      <c r="A32" s="43">
        <v>1994</v>
      </c>
      <c r="B32" s="65">
        <v>263.43599999999998</v>
      </c>
      <c r="C32" s="50">
        <v>13086.245800000001</v>
      </c>
      <c r="D32" s="50">
        <v>642.80937360000007</v>
      </c>
      <c r="E32" s="50">
        <f t="shared" si="0"/>
        <v>13729.055173600002</v>
      </c>
      <c r="F32" s="50">
        <v>655.02611899999999</v>
      </c>
      <c r="G32" s="50">
        <f t="shared" si="1"/>
        <v>13074.029054600001</v>
      </c>
      <c r="H32" s="156">
        <f t="shared" si="2"/>
        <v>49.62886262545743</v>
      </c>
      <c r="I32" s="156">
        <f t="shared" si="3"/>
        <v>47.643708120439122</v>
      </c>
    </row>
    <row r="33" spans="1:253" ht="12" customHeight="1" x14ac:dyDescent="0.2">
      <c r="A33" s="46">
        <v>1995</v>
      </c>
      <c r="B33" s="65">
        <v>266.55700000000002</v>
      </c>
      <c r="C33" s="50">
        <v>13019.526700000002</v>
      </c>
      <c r="D33" s="50">
        <v>684.86972288000004</v>
      </c>
      <c r="E33" s="50">
        <f t="shared" si="0"/>
        <v>13704.396422880001</v>
      </c>
      <c r="F33" s="50">
        <v>583.93817499999989</v>
      </c>
      <c r="G33" s="50">
        <f t="shared" si="1"/>
        <v>13120.458247880002</v>
      </c>
      <c r="H33" s="156">
        <f t="shared" si="2"/>
        <v>49.221960960995212</v>
      </c>
      <c r="I33" s="156">
        <f t="shared" si="3"/>
        <v>47.253082522555403</v>
      </c>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c r="FU33" s="36"/>
      <c r="FV33" s="36"/>
      <c r="FW33" s="36"/>
      <c r="FX33" s="36"/>
      <c r="FY33" s="36"/>
      <c r="FZ33" s="36"/>
      <c r="GA33" s="36"/>
      <c r="GB33" s="36"/>
      <c r="GC33" s="36"/>
      <c r="GD33" s="36"/>
      <c r="GE33" s="36"/>
      <c r="GF33" s="36"/>
      <c r="GG33" s="36"/>
      <c r="GH33" s="36"/>
      <c r="GI33" s="36"/>
      <c r="GJ33" s="36"/>
      <c r="GK33" s="36"/>
      <c r="GL33" s="36"/>
      <c r="GM33" s="36"/>
      <c r="GN33" s="36"/>
      <c r="GO33" s="36"/>
      <c r="GP33" s="36"/>
      <c r="GQ33" s="36"/>
      <c r="GR33" s="36"/>
      <c r="GS33" s="36"/>
      <c r="GT33" s="36"/>
      <c r="GU33" s="36"/>
      <c r="GV33" s="36"/>
      <c r="GW33" s="36"/>
      <c r="GX33" s="36"/>
      <c r="GY33" s="36"/>
      <c r="GZ33" s="36"/>
      <c r="HA33" s="36"/>
      <c r="HB33" s="36"/>
      <c r="HC33" s="36"/>
      <c r="HD33" s="36"/>
      <c r="HE33" s="36"/>
      <c r="HF33" s="36"/>
      <c r="HG33" s="36"/>
      <c r="HH33" s="36"/>
      <c r="HI33" s="36"/>
      <c r="HJ33" s="36"/>
      <c r="HK33" s="36"/>
      <c r="HL33" s="36"/>
      <c r="HM33" s="36"/>
      <c r="HN33" s="36"/>
      <c r="HO33" s="36"/>
      <c r="HP33" s="36"/>
      <c r="HQ33" s="36"/>
      <c r="HR33" s="36"/>
      <c r="HS33" s="36"/>
      <c r="HT33" s="36"/>
      <c r="HU33" s="36"/>
      <c r="HV33" s="36"/>
      <c r="HW33" s="36"/>
      <c r="HX33" s="36"/>
      <c r="HY33" s="36"/>
      <c r="HZ33" s="36"/>
      <c r="IA33" s="36"/>
      <c r="IB33" s="36"/>
      <c r="IC33" s="36"/>
      <c r="ID33" s="36"/>
      <c r="IE33" s="36"/>
      <c r="IF33" s="36"/>
      <c r="IG33" s="36"/>
      <c r="IH33" s="36"/>
      <c r="II33" s="36"/>
      <c r="IJ33" s="36"/>
      <c r="IK33" s="36"/>
      <c r="IL33" s="36"/>
      <c r="IM33" s="36"/>
      <c r="IN33" s="36"/>
      <c r="IO33" s="36"/>
      <c r="IP33" s="36"/>
      <c r="IQ33" s="36"/>
      <c r="IR33" s="36"/>
      <c r="IS33" s="36"/>
    </row>
    <row r="34" spans="1:253" ht="12" customHeight="1" x14ac:dyDescent="0.2">
      <c r="A34" s="49">
        <v>1996</v>
      </c>
      <c r="B34" s="64">
        <v>269.66699999999997</v>
      </c>
      <c r="C34" s="48">
        <v>13091.416499999999</v>
      </c>
      <c r="D34" s="48">
        <v>986.46529890000011</v>
      </c>
      <c r="E34" s="48">
        <f t="shared" si="0"/>
        <v>14077.8817989</v>
      </c>
      <c r="F34" s="48">
        <v>610.05337600000007</v>
      </c>
      <c r="G34" s="48">
        <f t="shared" si="1"/>
        <v>13467.8284229</v>
      </c>
      <c r="H34" s="155">
        <f t="shared" si="2"/>
        <v>49.942441688823628</v>
      </c>
      <c r="I34" s="155">
        <f t="shared" si="3"/>
        <v>47.944744021270687</v>
      </c>
    </row>
    <row r="35" spans="1:253" ht="12" customHeight="1" x14ac:dyDescent="0.2">
      <c r="A35" s="49">
        <v>1997</v>
      </c>
      <c r="B35" s="64">
        <v>272.91199999999998</v>
      </c>
      <c r="C35" s="69">
        <v>12816.034</v>
      </c>
      <c r="D35" s="48">
        <v>764.81936288000009</v>
      </c>
      <c r="E35" s="48">
        <f t="shared" si="0"/>
        <v>13580.85336288</v>
      </c>
      <c r="F35" s="48">
        <v>670.26948979999997</v>
      </c>
      <c r="G35" s="48">
        <f t="shared" si="1"/>
        <v>12910.583873079999</v>
      </c>
      <c r="H35" s="155">
        <f t="shared" si="2"/>
        <v>47.306765085741922</v>
      </c>
      <c r="I35" s="155">
        <f t="shared" si="3"/>
        <v>45.414494482312243</v>
      </c>
    </row>
    <row r="36" spans="1:253" ht="12" customHeight="1" x14ac:dyDescent="0.2">
      <c r="A36" s="49">
        <v>1998</v>
      </c>
      <c r="B36" s="64">
        <v>276.11500000000001</v>
      </c>
      <c r="C36" s="69">
        <v>12529.7701</v>
      </c>
      <c r="D36" s="48">
        <v>1061.02290399</v>
      </c>
      <c r="E36" s="48">
        <f t="shared" si="0"/>
        <v>13590.79300399</v>
      </c>
      <c r="F36" s="48">
        <v>650.91737999999998</v>
      </c>
      <c r="G36" s="48">
        <f t="shared" si="1"/>
        <v>12939.875623989999</v>
      </c>
      <c r="H36" s="155">
        <f t="shared" si="2"/>
        <v>46.864080633033332</v>
      </c>
      <c r="I36" s="155">
        <f t="shared" si="3"/>
        <v>44.989517407712</v>
      </c>
    </row>
    <row r="37" spans="1:253" ht="12" customHeight="1" x14ac:dyDescent="0.2">
      <c r="A37" s="49">
        <v>1999</v>
      </c>
      <c r="B37" s="64">
        <v>279.29500000000002</v>
      </c>
      <c r="C37" s="69">
        <v>12999.9565</v>
      </c>
      <c r="D37" s="48">
        <v>923.48809314999994</v>
      </c>
      <c r="E37" s="48">
        <f t="shared" si="0"/>
        <v>13923.444593149999</v>
      </c>
      <c r="F37" s="48">
        <v>599.06589659999997</v>
      </c>
      <c r="G37" s="48">
        <f t="shared" si="1"/>
        <v>13324.37869655</v>
      </c>
      <c r="H37" s="155">
        <f t="shared" si="2"/>
        <v>47.707186654075436</v>
      </c>
      <c r="I37" s="155">
        <f t="shared" si="3"/>
        <v>45.798899187912419</v>
      </c>
    </row>
    <row r="38" spans="1:253" ht="12" customHeight="1" x14ac:dyDescent="0.2">
      <c r="A38" s="49">
        <v>2000</v>
      </c>
      <c r="B38" s="64">
        <v>282.38499999999999</v>
      </c>
      <c r="C38" s="69">
        <v>13184.780400000001</v>
      </c>
      <c r="D38" s="69">
        <v>805.45865775000004</v>
      </c>
      <c r="E38" s="48">
        <f t="shared" si="0"/>
        <v>13990.239057750001</v>
      </c>
      <c r="F38" s="69">
        <v>676.57625500000006</v>
      </c>
      <c r="G38" s="48">
        <f t="shared" si="1"/>
        <v>13313.662802750001</v>
      </c>
      <c r="H38" s="155">
        <f t="shared" si="2"/>
        <v>47.147202587779098</v>
      </c>
      <c r="I38" s="155">
        <f t="shared" si="3"/>
        <v>45.261314484267935</v>
      </c>
    </row>
    <row r="39" spans="1:253" ht="12" customHeight="1" x14ac:dyDescent="0.2">
      <c r="A39" s="43">
        <v>2001</v>
      </c>
      <c r="B39" s="65">
        <v>285.30901899999998</v>
      </c>
      <c r="C39" s="70">
        <v>13252.069200000002</v>
      </c>
      <c r="D39" s="70">
        <v>671.05966973</v>
      </c>
      <c r="E39" s="50">
        <f t="shared" si="0"/>
        <v>13923.128869730002</v>
      </c>
      <c r="F39" s="70">
        <v>636.17529949999994</v>
      </c>
      <c r="G39" s="50">
        <f t="shared" si="1"/>
        <v>13286.953570230002</v>
      </c>
      <c r="H39" s="156">
        <f t="shared" si="2"/>
        <v>46.570394503476955</v>
      </c>
      <c r="I39" s="156">
        <f t="shared" si="3"/>
        <v>44.707578723337875</v>
      </c>
    </row>
    <row r="40" spans="1:253" ht="12" customHeight="1" x14ac:dyDescent="0.2">
      <c r="A40" s="43">
        <v>2002</v>
      </c>
      <c r="B40" s="65">
        <v>288.10481800000002</v>
      </c>
      <c r="C40" s="70">
        <v>12567.166700000002</v>
      </c>
      <c r="D40" s="70">
        <v>883.10802190000004</v>
      </c>
      <c r="E40" s="50">
        <f t="shared" si="0"/>
        <v>13450.274721900001</v>
      </c>
      <c r="F40" s="70">
        <v>696.89620669999999</v>
      </c>
      <c r="G40" s="50">
        <f t="shared" si="1"/>
        <v>12753.378515200002</v>
      </c>
      <c r="H40" s="156">
        <f t="shared" si="2"/>
        <v>44.266453451673968</v>
      </c>
      <c r="I40" s="156">
        <f t="shared" si="3"/>
        <v>42.495795313607005</v>
      </c>
    </row>
    <row r="41" spans="1:253" ht="12" customHeight="1" x14ac:dyDescent="0.2">
      <c r="A41" s="43">
        <v>2003</v>
      </c>
      <c r="B41" s="65">
        <v>290.81963400000001</v>
      </c>
      <c r="C41" s="70">
        <v>13322.058899999998</v>
      </c>
      <c r="D41" s="70">
        <v>872.36970810000003</v>
      </c>
      <c r="E41" s="50">
        <f t="shared" si="0"/>
        <v>14194.428608099999</v>
      </c>
      <c r="F41" s="70">
        <v>590.35208096999997</v>
      </c>
      <c r="G41" s="50">
        <f t="shared" si="1"/>
        <v>13604.076527129999</v>
      </c>
      <c r="H41" s="156">
        <f t="shared" si="2"/>
        <v>46.778397799407166</v>
      </c>
      <c r="I41" s="156">
        <f t="shared" si="3"/>
        <v>44.907261887430877</v>
      </c>
    </row>
    <row r="42" spans="1:253" ht="12" customHeight="1" x14ac:dyDescent="0.2">
      <c r="A42" s="43">
        <v>2004</v>
      </c>
      <c r="B42" s="65">
        <v>293.46318500000001</v>
      </c>
      <c r="C42" s="70">
        <v>13181.281800000001</v>
      </c>
      <c r="D42" s="70">
        <v>755.09774045000006</v>
      </c>
      <c r="E42" s="50">
        <f t="shared" si="0"/>
        <v>13936.379540450002</v>
      </c>
      <c r="F42" s="70">
        <v>484.458977</v>
      </c>
      <c r="G42" s="50">
        <f t="shared" si="1"/>
        <v>13451.920563450001</v>
      </c>
      <c r="H42" s="156">
        <f t="shared" si="2"/>
        <v>45.838528479986344</v>
      </c>
      <c r="I42" s="156">
        <f t="shared" si="3"/>
        <v>44.00498734078689</v>
      </c>
    </row>
    <row r="43" spans="1:253" ht="12" customHeight="1" x14ac:dyDescent="0.2">
      <c r="A43" s="43">
        <v>2005</v>
      </c>
      <c r="B43" s="65">
        <v>296.186216</v>
      </c>
      <c r="C43" s="70">
        <v>12075.4601</v>
      </c>
      <c r="D43" s="70">
        <v>787.82885400000009</v>
      </c>
      <c r="E43" s="50">
        <f t="shared" si="0"/>
        <v>12863.288954</v>
      </c>
      <c r="F43" s="70">
        <v>639.38867400000004</v>
      </c>
      <c r="G43" s="50">
        <f t="shared" si="1"/>
        <v>12223.90028</v>
      </c>
      <c r="H43" s="156">
        <f t="shared" si="2"/>
        <v>41.270996486885807</v>
      </c>
      <c r="I43" s="156">
        <f t="shared" si="3"/>
        <v>39.620156627410374</v>
      </c>
    </row>
    <row r="44" spans="1:253" ht="12" customHeight="1" x14ac:dyDescent="0.2">
      <c r="A44" s="49">
        <v>2006</v>
      </c>
      <c r="B44" s="64">
        <v>298.99582500000002</v>
      </c>
      <c r="C44" s="69">
        <v>11347.9478</v>
      </c>
      <c r="D44" s="69">
        <v>817.41887300000008</v>
      </c>
      <c r="E44" s="48">
        <f t="shared" si="0"/>
        <v>12165.366673</v>
      </c>
      <c r="F44" s="69">
        <v>630.72362699999996</v>
      </c>
      <c r="G44" s="48">
        <f t="shared" si="1"/>
        <v>11534.643046000001</v>
      </c>
      <c r="H44" s="155">
        <f t="shared" si="2"/>
        <v>38.577940163545762</v>
      </c>
      <c r="I44" s="155">
        <f t="shared" si="3"/>
        <v>37.034822557003928</v>
      </c>
    </row>
    <row r="45" spans="1:253" ht="12" customHeight="1" x14ac:dyDescent="0.2">
      <c r="A45" s="49">
        <v>2007</v>
      </c>
      <c r="B45" s="64">
        <v>302.003917</v>
      </c>
      <c r="C45" s="69">
        <v>11225.2395</v>
      </c>
      <c r="D45" s="69">
        <v>1105.859222</v>
      </c>
      <c r="E45" s="48">
        <f t="shared" si="0"/>
        <v>12331.098721999999</v>
      </c>
      <c r="F45" s="69">
        <v>640.13464899999997</v>
      </c>
      <c r="G45" s="48">
        <f t="shared" si="1"/>
        <v>11690.964072999999</v>
      </c>
      <c r="H45" s="155">
        <f t="shared" si="2"/>
        <v>38.711299472980009</v>
      </c>
      <c r="I45" s="155">
        <f t="shared" si="3"/>
        <v>37.162847494060806</v>
      </c>
    </row>
    <row r="46" spans="1:253" ht="12" customHeight="1" x14ac:dyDescent="0.2">
      <c r="A46" s="49">
        <v>2008</v>
      </c>
      <c r="B46" s="64">
        <v>304.79776099999998</v>
      </c>
      <c r="C46" s="69">
        <v>10995.238800000001</v>
      </c>
      <c r="D46" s="69">
        <v>1177.544641658</v>
      </c>
      <c r="E46" s="48">
        <f t="shared" si="0"/>
        <v>12172.783441658001</v>
      </c>
      <c r="F46" s="69">
        <v>641.51421900000003</v>
      </c>
      <c r="G46" s="48">
        <f t="shared" si="1"/>
        <v>11531.269222658</v>
      </c>
      <c r="H46" s="155">
        <f t="shared" si="2"/>
        <v>37.832526016022804</v>
      </c>
      <c r="I46" s="155">
        <f t="shared" si="3"/>
        <v>36.319224975381893</v>
      </c>
    </row>
    <row r="47" spans="1:253" ht="12" customHeight="1" x14ac:dyDescent="0.2">
      <c r="A47" s="49">
        <v>2009</v>
      </c>
      <c r="B47" s="64">
        <v>307.43940600000002</v>
      </c>
      <c r="C47" s="69">
        <v>11059.0954</v>
      </c>
      <c r="D47" s="69">
        <v>936.32224439999993</v>
      </c>
      <c r="E47" s="48">
        <f t="shared" si="0"/>
        <v>11995.4176444</v>
      </c>
      <c r="F47" s="69">
        <v>728.7908566000001</v>
      </c>
      <c r="G47" s="48">
        <f t="shared" si="1"/>
        <v>11266.6267878</v>
      </c>
      <c r="H47" s="155">
        <f t="shared" si="2"/>
        <v>36.646658066337793</v>
      </c>
      <c r="I47" s="155">
        <f t="shared" si="3"/>
        <v>35.180791743684274</v>
      </c>
    </row>
    <row r="48" spans="1:253" ht="12" customHeight="1" x14ac:dyDescent="0.2">
      <c r="A48" s="49">
        <v>2010</v>
      </c>
      <c r="B48" s="64">
        <v>309.74127900000002</v>
      </c>
      <c r="C48" s="69">
        <v>11341.517200000002</v>
      </c>
      <c r="D48" s="69">
        <v>916.36403337335992</v>
      </c>
      <c r="E48" s="48">
        <f t="shared" ref="E48:E58" si="4">C48+D48</f>
        <v>12257.881233373362</v>
      </c>
      <c r="F48" s="69">
        <v>855.59733612870002</v>
      </c>
      <c r="G48" s="48">
        <f t="shared" ref="G48:G53" si="5">E48-F48</f>
        <v>11402.283897244663</v>
      </c>
      <c r="H48" s="155">
        <f t="shared" ref="H48:H53" si="6">IF(G48=0,0,IF(B48=0,0,G48/B48))</f>
        <v>36.812283897247873</v>
      </c>
      <c r="I48" s="155">
        <f t="shared" ref="I48:I53" si="7">IF(G48=0,0,IF(B48=0,0,(G48*0.96)/B48))</f>
        <v>35.339792541357959</v>
      </c>
    </row>
    <row r="49" spans="1:10" ht="12" customHeight="1" x14ac:dyDescent="0.2">
      <c r="A49" s="80">
        <v>2011</v>
      </c>
      <c r="B49" s="84">
        <v>311.97391399999998</v>
      </c>
      <c r="C49" s="87">
        <v>10533.707600000002</v>
      </c>
      <c r="D49" s="87">
        <v>1083.6659761978597</v>
      </c>
      <c r="E49" s="88">
        <f t="shared" si="4"/>
        <v>11617.373576197861</v>
      </c>
      <c r="F49" s="87">
        <v>989.97868057220001</v>
      </c>
      <c r="G49" s="88">
        <f t="shared" si="5"/>
        <v>10627.394895625661</v>
      </c>
      <c r="H49" s="157">
        <f t="shared" si="6"/>
        <v>34.065011267658939</v>
      </c>
      <c r="I49" s="157">
        <f t="shared" si="7"/>
        <v>32.702410816952579</v>
      </c>
    </row>
    <row r="50" spans="1:10" ht="12" customHeight="1" x14ac:dyDescent="0.2">
      <c r="A50" s="80">
        <v>2012</v>
      </c>
      <c r="B50" s="84">
        <v>314.16755799999999</v>
      </c>
      <c r="C50" s="87">
        <v>11065.227500000001</v>
      </c>
      <c r="D50" s="87">
        <v>778.16560545262007</v>
      </c>
      <c r="E50" s="88">
        <f t="shared" si="4"/>
        <v>11843.39310545262</v>
      </c>
      <c r="F50" s="87">
        <v>986.49683822602003</v>
      </c>
      <c r="G50" s="88">
        <f t="shared" si="5"/>
        <v>10856.896267226601</v>
      </c>
      <c r="H50" s="157">
        <f t="shared" si="6"/>
        <v>34.5576619570204</v>
      </c>
      <c r="I50" s="157">
        <f t="shared" si="7"/>
        <v>33.17535547873959</v>
      </c>
      <c r="J50"/>
    </row>
    <row r="51" spans="1:10" ht="12" customHeight="1" x14ac:dyDescent="0.2">
      <c r="A51" s="80">
        <v>2013</v>
      </c>
      <c r="B51" s="84">
        <v>316.29476599999998</v>
      </c>
      <c r="C51" s="87">
        <v>11128.935500000001</v>
      </c>
      <c r="D51" s="87">
        <v>861.44568151686008</v>
      </c>
      <c r="E51" s="88">
        <f t="shared" si="4"/>
        <v>11990.381181516861</v>
      </c>
      <c r="F51" s="87">
        <v>1055.5162857278599</v>
      </c>
      <c r="G51" s="88">
        <f t="shared" si="5"/>
        <v>10934.864895789002</v>
      </c>
      <c r="H51" s="157">
        <f t="shared" si="6"/>
        <v>34.571754171199288</v>
      </c>
      <c r="I51" s="157">
        <f t="shared" si="7"/>
        <v>33.188884004351316</v>
      </c>
      <c r="J51"/>
    </row>
    <row r="52" spans="1:10" ht="12" customHeight="1" x14ac:dyDescent="0.2">
      <c r="A52" s="80">
        <v>2014</v>
      </c>
      <c r="B52" s="84">
        <v>318.576955</v>
      </c>
      <c r="C52" s="87">
        <v>10596.118399999999</v>
      </c>
      <c r="D52" s="87">
        <v>1036.4520569444799</v>
      </c>
      <c r="E52" s="88">
        <f t="shared" si="4"/>
        <v>11632.570456944479</v>
      </c>
      <c r="F52" s="87">
        <v>922.15223893253994</v>
      </c>
      <c r="G52" s="88">
        <f t="shared" si="5"/>
        <v>10710.418218011939</v>
      </c>
      <c r="H52" s="157">
        <f t="shared" si="6"/>
        <v>33.619563656171991</v>
      </c>
      <c r="I52" s="157">
        <f t="shared" si="7"/>
        <v>32.274781109925108</v>
      </c>
      <c r="J52"/>
    </row>
    <row r="53" spans="1:10" ht="12" customHeight="1" x14ac:dyDescent="0.2">
      <c r="A53" s="80">
        <v>2015</v>
      </c>
      <c r="B53" s="84">
        <v>320.87070299999999</v>
      </c>
      <c r="C53" s="87">
        <v>10982.137600000002</v>
      </c>
      <c r="D53" s="87">
        <v>882.27596524363992</v>
      </c>
      <c r="E53" s="88">
        <f t="shared" si="4"/>
        <v>11864.413565243642</v>
      </c>
      <c r="F53" s="87">
        <v>904.78316230873997</v>
      </c>
      <c r="G53" s="88">
        <f t="shared" si="5"/>
        <v>10959.630402934901</v>
      </c>
      <c r="H53" s="157">
        <f t="shared" si="6"/>
        <v>34.155908596413369</v>
      </c>
      <c r="I53" s="157">
        <f t="shared" si="7"/>
        <v>32.789672252556834</v>
      </c>
      <c r="J53"/>
    </row>
    <row r="54" spans="1:10" ht="12" customHeight="1" x14ac:dyDescent="0.2">
      <c r="A54" s="101">
        <v>2016</v>
      </c>
      <c r="B54" s="102">
        <v>323.16101099999997</v>
      </c>
      <c r="C54" s="103">
        <v>10884.6878</v>
      </c>
      <c r="D54" s="103">
        <v>1093.2713423959799</v>
      </c>
      <c r="E54" s="104">
        <f t="shared" si="4"/>
        <v>11977.959142395979</v>
      </c>
      <c r="F54" s="103">
        <v>1077.9583517043</v>
      </c>
      <c r="G54" s="104">
        <f>E54-F54</f>
        <v>10900.00079069168</v>
      </c>
      <c r="H54" s="158">
        <f>IF(G54=0,0,IF(B54=0,0,G54/B54))</f>
        <v>33.729318883371363</v>
      </c>
      <c r="I54" s="158">
        <f>IF(G54=0,0,IF(B54=0,0,(G54*0.96)/B54))</f>
        <v>32.380146128036507</v>
      </c>
      <c r="J54"/>
    </row>
    <row r="55" spans="1:10" ht="12" customHeight="1" x14ac:dyDescent="0.2">
      <c r="A55" s="121">
        <v>2017</v>
      </c>
      <c r="B55" s="122">
        <v>325.20603</v>
      </c>
      <c r="C55" s="123">
        <v>11433.6458</v>
      </c>
      <c r="D55" s="123">
        <v>1106.2641491118798</v>
      </c>
      <c r="E55" s="124">
        <f t="shared" si="4"/>
        <v>12539.90994911188</v>
      </c>
      <c r="F55" s="123">
        <v>1204.4371585960998</v>
      </c>
      <c r="G55" s="124">
        <f>E55-F55</f>
        <v>11335.47279051578</v>
      </c>
      <c r="H55" s="159">
        <f>IF(G55=0,0,IF(B55=0,0,G55/B55))</f>
        <v>34.856281079768969</v>
      </c>
      <c r="I55" s="159">
        <f>IF(G55=0,0,IF(B55=0,0,(G55*0.96)/B55))</f>
        <v>33.462029836578211</v>
      </c>
      <c r="J55"/>
    </row>
    <row r="56" spans="1:10" ht="12" customHeight="1" x14ac:dyDescent="0.2">
      <c r="A56" s="121">
        <v>2018</v>
      </c>
      <c r="B56" s="122">
        <v>326.92397599999998</v>
      </c>
      <c r="C56" s="123">
        <v>10791.476066666668</v>
      </c>
      <c r="D56" s="123">
        <v>1072.50792920304</v>
      </c>
      <c r="E56" s="124">
        <f t="shared" si="4"/>
        <v>11863.983995869708</v>
      </c>
      <c r="F56" s="123">
        <v>1060.5454780995799</v>
      </c>
      <c r="G56" s="124">
        <f>E56-F56</f>
        <v>10803.438517770128</v>
      </c>
      <c r="H56" s="159">
        <f>IF(G56=0,0,IF(B56=0,0,G56/B56))</f>
        <v>33.045721057087988</v>
      </c>
      <c r="I56" s="159">
        <f>IF(G56=0,0,IF(B56=0,0,(G56*0.96)/B56))</f>
        <v>31.723892214804465</v>
      </c>
      <c r="J56"/>
    </row>
    <row r="57" spans="1:10" ht="12" customHeight="1" x14ac:dyDescent="0.2">
      <c r="A57" s="121">
        <v>2019</v>
      </c>
      <c r="B57" s="122">
        <v>328.475998</v>
      </c>
      <c r="C57" s="135">
        <v>10173.49427777778</v>
      </c>
      <c r="D57" s="123">
        <v>909.07743799999992</v>
      </c>
      <c r="E57" s="124">
        <f t="shared" si="4"/>
        <v>11082.57171577778</v>
      </c>
      <c r="F57" s="135">
        <v>1204.1855539999999</v>
      </c>
      <c r="G57" s="124">
        <f>E57-F57</f>
        <v>9878.3861617777802</v>
      </c>
      <c r="H57" s="159">
        <f>IF(G57=0,0,IF(B57=0,0,G57/B57))</f>
        <v>30.073388076829225</v>
      </c>
      <c r="I57" s="159">
        <f>IF(G57=0,0,IF(B57=0,0,(G57*0.96)/B57))</f>
        <v>28.870452553756056</v>
      </c>
      <c r="J57"/>
    </row>
    <row r="58" spans="1:10" ht="12" customHeight="1" thickBot="1" x14ac:dyDescent="0.25">
      <c r="A58" s="105">
        <v>2020</v>
      </c>
      <c r="B58" s="106">
        <v>330.11398000000003</v>
      </c>
      <c r="C58" s="132">
        <v>10391.1</v>
      </c>
      <c r="D58" s="107">
        <v>1105.5920599999999</v>
      </c>
      <c r="E58" s="108">
        <f t="shared" si="4"/>
        <v>11496.692060000001</v>
      </c>
      <c r="F58" s="132">
        <v>1106.7802490000001</v>
      </c>
      <c r="G58" s="108">
        <f>E58-F58</f>
        <v>10389.911811000002</v>
      </c>
      <c r="H58" s="160">
        <f>IF(G58=0,0,IF(B58=0,0,G58/B58))</f>
        <v>31.473710416626407</v>
      </c>
      <c r="I58" s="160">
        <f>IF(G58=0,0,IF(B58=0,0,(G58*0.96)/B58))</f>
        <v>30.21476199996135</v>
      </c>
      <c r="J58"/>
    </row>
    <row r="59" spans="1:10" ht="12" customHeight="1" thickTop="1" x14ac:dyDescent="0.2">
      <c r="A59" s="193" t="s">
        <v>87</v>
      </c>
      <c r="B59" s="194"/>
      <c r="C59" s="194"/>
      <c r="D59" s="194"/>
      <c r="E59" s="194"/>
      <c r="F59" s="194"/>
      <c r="G59" s="194"/>
      <c r="H59" s="194"/>
      <c r="I59" s="195"/>
    </row>
    <row r="60" spans="1:10" ht="12" customHeight="1" x14ac:dyDescent="0.2">
      <c r="A60" s="196"/>
      <c r="B60" s="197"/>
      <c r="C60" s="197"/>
      <c r="D60" s="197"/>
      <c r="E60" s="197"/>
      <c r="F60" s="197"/>
      <c r="G60" s="197"/>
      <c r="H60" s="197"/>
      <c r="I60" s="198"/>
    </row>
    <row r="61" spans="1:10" ht="12" customHeight="1" x14ac:dyDescent="0.2">
      <c r="A61" s="199"/>
      <c r="B61" s="200"/>
      <c r="C61" s="200"/>
      <c r="D61" s="200"/>
      <c r="E61" s="200"/>
      <c r="F61" s="200"/>
      <c r="G61" s="200"/>
      <c r="H61" s="200"/>
      <c r="I61" s="201"/>
    </row>
    <row r="62" spans="1:10" ht="12" customHeight="1" x14ac:dyDescent="0.2">
      <c r="A62" s="199"/>
      <c r="B62" s="200"/>
      <c r="C62" s="200"/>
      <c r="D62" s="200"/>
      <c r="E62" s="200"/>
      <c r="F62" s="200"/>
      <c r="G62" s="200"/>
      <c r="H62" s="200"/>
      <c r="I62" s="201"/>
    </row>
    <row r="63" spans="1:10" ht="12" customHeight="1" x14ac:dyDescent="0.2">
      <c r="A63" s="202"/>
      <c r="B63" s="203"/>
      <c r="C63" s="203"/>
      <c r="D63" s="203"/>
      <c r="E63" s="203"/>
      <c r="F63" s="203"/>
      <c r="G63" s="203"/>
      <c r="H63" s="203"/>
      <c r="I63" s="204"/>
    </row>
    <row r="64" spans="1:10" ht="12" customHeight="1" x14ac:dyDescent="0.2">
      <c r="A64" s="190" t="s">
        <v>63</v>
      </c>
      <c r="B64" s="191"/>
      <c r="C64" s="191"/>
      <c r="D64" s="191"/>
      <c r="E64" s="191"/>
      <c r="F64" s="191"/>
      <c r="G64" s="191"/>
      <c r="H64" s="191"/>
      <c r="I64" s="192"/>
    </row>
    <row r="65" spans="1:9" ht="12" customHeight="1" x14ac:dyDescent="0.2">
      <c r="A65" s="190"/>
      <c r="B65" s="191"/>
      <c r="C65" s="191"/>
      <c r="D65" s="191"/>
      <c r="E65" s="191"/>
      <c r="F65" s="191"/>
      <c r="G65" s="191"/>
      <c r="H65" s="191"/>
      <c r="I65" s="192"/>
    </row>
  </sheetData>
  <mergeCells count="16">
    <mergeCell ref="A64:I65"/>
    <mergeCell ref="A59:I62"/>
    <mergeCell ref="A63:I63"/>
    <mergeCell ref="B2:B6"/>
    <mergeCell ref="A1:G1"/>
    <mergeCell ref="C7:G7"/>
    <mergeCell ref="H7:I7"/>
    <mergeCell ref="C3:C6"/>
    <mergeCell ref="D3:D6"/>
    <mergeCell ref="H1:I1"/>
    <mergeCell ref="E3:E6"/>
    <mergeCell ref="F3:F6"/>
    <mergeCell ref="H5:H6"/>
    <mergeCell ref="G4:G6"/>
    <mergeCell ref="A2:A6"/>
    <mergeCell ref="G2:I3"/>
  </mergeCells>
  <phoneticPr fontId="4" type="noConversion"/>
  <printOptions horizontalCentered="1" verticalCentered="1"/>
  <pageMargins left="0.5" right="0.5" top="0.4" bottom="0.45" header="0" footer="0"/>
  <pageSetup scale="83"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fitToPage="1"/>
  </sheetPr>
  <dimension ref="A1:P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8" customWidth="1"/>
    <col min="2" max="2" width="12.7109375" style="15" customWidth="1"/>
    <col min="3" max="4" width="12.7109375" style="16" customWidth="1"/>
    <col min="5" max="5" width="13.28515625" style="16" customWidth="1"/>
    <col min="6" max="9" width="12.7109375" style="16" customWidth="1"/>
    <col min="10" max="11" width="12.7109375" style="23" customWidth="1"/>
    <col min="12" max="16" width="12.7109375" style="18" customWidth="1"/>
    <col min="17" max="16384" width="12.7109375" style="17"/>
  </cols>
  <sheetData>
    <row r="1" spans="1:16" s="58" customFormat="1" ht="12" customHeight="1" thickBot="1" x14ac:dyDescent="0.25">
      <c r="A1" s="228" t="s">
        <v>47</v>
      </c>
      <c r="B1" s="228"/>
      <c r="C1" s="228"/>
      <c r="D1" s="228"/>
      <c r="E1" s="228"/>
      <c r="F1" s="228"/>
      <c r="G1" s="228"/>
      <c r="H1" s="228"/>
      <c r="I1" s="228"/>
      <c r="J1" s="227" t="s">
        <v>6</v>
      </c>
      <c r="K1" s="227"/>
      <c r="L1" s="59"/>
      <c r="M1" s="59"/>
      <c r="N1" s="59"/>
      <c r="O1" s="59"/>
      <c r="P1" s="59"/>
    </row>
    <row r="2" spans="1:16" ht="12" customHeight="1" thickTop="1" x14ac:dyDescent="0.2">
      <c r="A2" s="220" t="s">
        <v>18</v>
      </c>
      <c r="B2" s="205" t="s">
        <v>25</v>
      </c>
      <c r="C2" s="30" t="s">
        <v>0</v>
      </c>
      <c r="D2" s="31"/>
      <c r="E2" s="19"/>
      <c r="F2" s="19"/>
      <c r="G2" s="233" t="s">
        <v>43</v>
      </c>
      <c r="H2" s="234"/>
      <c r="I2" s="229" t="s">
        <v>48</v>
      </c>
      <c r="J2" s="230"/>
      <c r="K2" s="230"/>
    </row>
    <row r="3" spans="1:16" ht="12" customHeight="1" x14ac:dyDescent="0.2">
      <c r="A3" s="221"/>
      <c r="B3" s="206"/>
      <c r="C3" s="213" t="s">
        <v>26</v>
      </c>
      <c r="D3" s="216" t="s">
        <v>64</v>
      </c>
      <c r="E3" s="216" t="s">
        <v>65</v>
      </c>
      <c r="F3" s="216" t="s">
        <v>27</v>
      </c>
      <c r="G3" s="216" t="s">
        <v>66</v>
      </c>
      <c r="H3" s="217" t="s">
        <v>67</v>
      </c>
      <c r="I3" s="231"/>
      <c r="J3" s="232"/>
      <c r="K3" s="232"/>
    </row>
    <row r="4" spans="1:16" ht="12" customHeight="1" x14ac:dyDescent="0.2">
      <c r="A4" s="221"/>
      <c r="B4" s="206"/>
      <c r="C4" s="214"/>
      <c r="D4" s="214"/>
      <c r="E4" s="214"/>
      <c r="F4" s="214"/>
      <c r="G4" s="214"/>
      <c r="H4" s="214"/>
      <c r="I4" s="243" t="s">
        <v>28</v>
      </c>
      <c r="J4" s="21" t="s">
        <v>17</v>
      </c>
      <c r="K4" s="20"/>
    </row>
    <row r="5" spans="1:16" ht="12" customHeight="1" x14ac:dyDescent="0.2">
      <c r="A5" s="221"/>
      <c r="B5" s="206"/>
      <c r="C5" s="214"/>
      <c r="D5" s="214"/>
      <c r="E5" s="214"/>
      <c r="F5" s="214"/>
      <c r="G5" s="214"/>
      <c r="H5" s="214"/>
      <c r="I5" s="214"/>
      <c r="J5" s="244" t="s">
        <v>2</v>
      </c>
      <c r="K5" s="235" t="s">
        <v>61</v>
      </c>
    </row>
    <row r="6" spans="1:16" ht="12" customHeight="1" x14ac:dyDescent="0.2">
      <c r="A6" s="222"/>
      <c r="B6" s="207"/>
      <c r="C6" s="215"/>
      <c r="D6" s="215"/>
      <c r="E6" s="215"/>
      <c r="F6" s="215"/>
      <c r="G6" s="215"/>
      <c r="H6" s="215"/>
      <c r="I6" s="215"/>
      <c r="J6" s="245"/>
      <c r="K6" s="236"/>
    </row>
    <row r="7" spans="1:16" ht="12" customHeight="1" x14ac:dyDescent="0.2">
      <c r="A7" s="77"/>
      <c r="B7" s="78" t="s">
        <v>32</v>
      </c>
      <c r="C7" s="250" t="s">
        <v>33</v>
      </c>
      <c r="D7" s="250"/>
      <c r="E7" s="250"/>
      <c r="F7" s="250"/>
      <c r="G7" s="250"/>
      <c r="H7" s="250"/>
      <c r="I7" s="250"/>
      <c r="J7" s="248" t="s">
        <v>34</v>
      </c>
      <c r="K7" s="249"/>
      <c r="L7"/>
      <c r="M7"/>
      <c r="N7"/>
      <c r="O7"/>
      <c r="P7"/>
    </row>
    <row r="8" spans="1:16" ht="12" customHeight="1" x14ac:dyDescent="0.2">
      <c r="A8" s="51">
        <v>1970</v>
      </c>
      <c r="B8" s="64">
        <v>205.05199999999999</v>
      </c>
      <c r="C8" s="71">
        <v>6185.9</v>
      </c>
      <c r="D8" s="72" t="s">
        <v>7</v>
      </c>
      <c r="E8" s="71">
        <v>880.9</v>
      </c>
      <c r="F8" s="71">
        <f>SUM(C8,D8,E8)</f>
        <v>7066.7999999999993</v>
      </c>
      <c r="G8" s="72" t="s">
        <v>7</v>
      </c>
      <c r="H8" s="71">
        <v>1217.3</v>
      </c>
      <c r="I8" s="71">
        <f t="shared" ref="I8:I38" si="0">F8-SUM(G8,H8)</f>
        <v>5849.4999999999991</v>
      </c>
      <c r="J8" s="149">
        <f t="shared" ref="J8:J38" si="1">IF(I8=0,0,IF(B8=0,0,I8/B8))</f>
        <v>28.526910247156817</v>
      </c>
      <c r="K8" s="149">
        <f>J8*0.45</f>
        <v>12.837109611220567</v>
      </c>
    </row>
    <row r="9" spans="1:16" ht="12" customHeight="1" x14ac:dyDescent="0.2">
      <c r="A9" s="54">
        <v>1971</v>
      </c>
      <c r="B9" s="65">
        <v>207.661</v>
      </c>
      <c r="C9" s="73">
        <v>6355.1</v>
      </c>
      <c r="D9" s="74" t="s">
        <v>7</v>
      </c>
      <c r="E9" s="73">
        <v>1217.3</v>
      </c>
      <c r="F9" s="73">
        <f t="shared" ref="F9:F42" si="2">SUM(C9,D9,E9)</f>
        <v>7572.4000000000005</v>
      </c>
      <c r="G9" s="74" t="s">
        <v>7</v>
      </c>
      <c r="H9" s="73">
        <v>1317.3</v>
      </c>
      <c r="I9" s="73">
        <f t="shared" si="0"/>
        <v>6255.1</v>
      </c>
      <c r="J9" s="148">
        <f t="shared" si="1"/>
        <v>30.121688713817232</v>
      </c>
      <c r="K9" s="148">
        <f>J9*0.46</f>
        <v>13.855976808355928</v>
      </c>
    </row>
    <row r="10" spans="1:16" ht="12" customHeight="1" x14ac:dyDescent="0.2">
      <c r="A10" s="54">
        <v>1972</v>
      </c>
      <c r="B10" s="65">
        <v>209.89599999999999</v>
      </c>
      <c r="C10" s="73">
        <v>6402.7</v>
      </c>
      <c r="D10" s="74" t="s">
        <v>7</v>
      </c>
      <c r="E10" s="73">
        <v>1317.3</v>
      </c>
      <c r="F10" s="73">
        <f t="shared" si="2"/>
        <v>7720</v>
      </c>
      <c r="G10" s="74" t="s">
        <v>7</v>
      </c>
      <c r="H10" s="73">
        <v>1354.5</v>
      </c>
      <c r="I10" s="73">
        <f t="shared" si="0"/>
        <v>6365.5</v>
      </c>
      <c r="J10" s="148">
        <f t="shared" si="1"/>
        <v>30.326923809886804</v>
      </c>
      <c r="K10" s="148">
        <f>J10*0.47</f>
        <v>14.253654190646797</v>
      </c>
    </row>
    <row r="11" spans="1:16" ht="12" customHeight="1" x14ac:dyDescent="0.2">
      <c r="A11" s="54">
        <v>1973</v>
      </c>
      <c r="B11" s="65">
        <v>211.90899999999999</v>
      </c>
      <c r="C11" s="73">
        <v>6991.3</v>
      </c>
      <c r="D11" s="74" t="s">
        <v>7</v>
      </c>
      <c r="E11" s="73">
        <v>1354.5</v>
      </c>
      <c r="F11" s="73">
        <f t="shared" si="2"/>
        <v>8345.7999999999993</v>
      </c>
      <c r="G11" s="74" t="s">
        <v>7</v>
      </c>
      <c r="H11" s="73">
        <v>1098.5999999999999</v>
      </c>
      <c r="I11" s="73">
        <f t="shared" si="0"/>
        <v>7247.1999999999989</v>
      </c>
      <c r="J11" s="148">
        <f t="shared" si="1"/>
        <v>34.19958567120792</v>
      </c>
      <c r="K11" s="148">
        <f>J11*0.48</f>
        <v>16.415801122179801</v>
      </c>
    </row>
    <row r="12" spans="1:16" ht="12" customHeight="1" x14ac:dyDescent="0.2">
      <c r="A12" s="54">
        <v>1974</v>
      </c>
      <c r="B12" s="65">
        <v>213.85400000000001</v>
      </c>
      <c r="C12" s="73">
        <v>7842.4</v>
      </c>
      <c r="D12" s="74" t="s">
        <v>7</v>
      </c>
      <c r="E12" s="73">
        <v>1098.5999999999999</v>
      </c>
      <c r="F12" s="73">
        <f t="shared" si="2"/>
        <v>8941</v>
      </c>
      <c r="G12" s="74" t="s">
        <v>7</v>
      </c>
      <c r="H12" s="73">
        <v>1386.9</v>
      </c>
      <c r="I12" s="73">
        <f t="shared" si="0"/>
        <v>7554.1</v>
      </c>
      <c r="J12" s="148">
        <f t="shared" si="1"/>
        <v>35.323632010624067</v>
      </c>
      <c r="K12" s="148">
        <f>J12*0.49</f>
        <v>17.308579685205792</v>
      </c>
    </row>
    <row r="13" spans="1:16" ht="12" customHeight="1" x14ac:dyDescent="0.2">
      <c r="A13" s="56">
        <v>1975</v>
      </c>
      <c r="B13" s="65">
        <v>215.97300000000001</v>
      </c>
      <c r="C13" s="73">
        <v>7997.5</v>
      </c>
      <c r="D13" s="74" t="s">
        <v>7</v>
      </c>
      <c r="E13" s="73">
        <v>1386.9</v>
      </c>
      <c r="F13" s="73">
        <f t="shared" si="2"/>
        <v>9384.4</v>
      </c>
      <c r="G13" s="74" t="s">
        <v>7</v>
      </c>
      <c r="H13" s="73">
        <v>1364.4</v>
      </c>
      <c r="I13" s="73">
        <f t="shared" si="0"/>
        <v>8020</v>
      </c>
      <c r="J13" s="148">
        <f t="shared" si="1"/>
        <v>37.13427141355632</v>
      </c>
      <c r="K13" s="148">
        <f>J13*0.5</f>
        <v>18.56713570677816</v>
      </c>
    </row>
    <row r="14" spans="1:16" ht="12" customHeight="1" x14ac:dyDescent="0.2">
      <c r="A14" s="53">
        <v>1976</v>
      </c>
      <c r="B14" s="64">
        <v>218.035</v>
      </c>
      <c r="C14" s="71">
        <v>9252.6</v>
      </c>
      <c r="D14" s="72" t="s">
        <v>7</v>
      </c>
      <c r="E14" s="71">
        <v>1364.4</v>
      </c>
      <c r="F14" s="71">
        <f t="shared" si="2"/>
        <v>10617</v>
      </c>
      <c r="G14" s="72" t="s">
        <v>7</v>
      </c>
      <c r="H14" s="71">
        <v>1500.8</v>
      </c>
      <c r="I14" s="71">
        <f t="shared" si="0"/>
        <v>9116.2000000000007</v>
      </c>
      <c r="J14" s="149">
        <f t="shared" si="1"/>
        <v>41.810718462632153</v>
      </c>
      <c r="K14" s="149">
        <f t="shared" ref="K14:K45" si="3">J14*0.5</f>
        <v>20.905359231316076</v>
      </c>
    </row>
    <row r="15" spans="1:16" ht="12" customHeight="1" x14ac:dyDescent="0.2">
      <c r="A15" s="53">
        <v>1977</v>
      </c>
      <c r="B15" s="64">
        <v>220.23899999999998</v>
      </c>
      <c r="C15" s="71">
        <v>9454.6</v>
      </c>
      <c r="D15" s="72" t="s">
        <v>7</v>
      </c>
      <c r="E15" s="71">
        <v>1500.8</v>
      </c>
      <c r="F15" s="71">
        <f t="shared" si="2"/>
        <v>10955.4</v>
      </c>
      <c r="G15" s="72" t="s">
        <v>7</v>
      </c>
      <c r="H15" s="71">
        <v>1659.5</v>
      </c>
      <c r="I15" s="71">
        <f t="shared" si="0"/>
        <v>9295.9</v>
      </c>
      <c r="J15" s="149">
        <f t="shared" si="1"/>
        <v>42.208237414808458</v>
      </c>
      <c r="K15" s="149">
        <f t="shared" si="3"/>
        <v>21.104118707404229</v>
      </c>
    </row>
    <row r="16" spans="1:16" ht="12" customHeight="1" x14ac:dyDescent="0.2">
      <c r="A16" s="53">
        <v>1978</v>
      </c>
      <c r="B16" s="64">
        <v>222.58500000000001</v>
      </c>
      <c r="C16" s="71">
        <v>9494.5</v>
      </c>
      <c r="D16" s="71">
        <v>12.63</v>
      </c>
      <c r="E16" s="71">
        <v>1659.5</v>
      </c>
      <c r="F16" s="71">
        <f t="shared" si="2"/>
        <v>11166.63</v>
      </c>
      <c r="G16" s="71">
        <v>106.2</v>
      </c>
      <c r="H16" s="71">
        <v>1554.9459999999999</v>
      </c>
      <c r="I16" s="71">
        <f>F16-SUM(G16,H16)-31.1</f>
        <v>9474.3839999999982</v>
      </c>
      <c r="J16" s="149">
        <f t="shared" si="1"/>
        <v>42.565240245299542</v>
      </c>
      <c r="K16" s="149">
        <f t="shared" si="3"/>
        <v>21.282620122649771</v>
      </c>
    </row>
    <row r="17" spans="1:11" ht="12" customHeight="1" x14ac:dyDescent="0.2">
      <c r="A17" s="53">
        <v>1979</v>
      </c>
      <c r="B17" s="64">
        <v>225.05500000000001</v>
      </c>
      <c r="C17" s="71">
        <v>8874</v>
      </c>
      <c r="D17" s="71">
        <v>32.85</v>
      </c>
      <c r="E17" s="71">
        <v>1554.9459999999999</v>
      </c>
      <c r="F17" s="71">
        <f t="shared" si="2"/>
        <v>10461.796</v>
      </c>
      <c r="G17" s="71">
        <v>133.49</v>
      </c>
      <c r="H17" s="71">
        <v>1624.4159999999999</v>
      </c>
      <c r="I17" s="71">
        <f>F17-SUM(G17,H17)-38.4</f>
        <v>8665.49</v>
      </c>
      <c r="J17" s="149">
        <f t="shared" si="1"/>
        <v>38.50387683010819</v>
      </c>
      <c r="K17" s="149">
        <f t="shared" si="3"/>
        <v>19.251938415054095</v>
      </c>
    </row>
    <row r="18" spans="1:11" ht="12" customHeight="1" x14ac:dyDescent="0.2">
      <c r="A18" s="51">
        <v>1980</v>
      </c>
      <c r="B18" s="64">
        <v>227.726</v>
      </c>
      <c r="C18" s="71">
        <v>8088.1</v>
      </c>
      <c r="D18" s="71">
        <v>21.83</v>
      </c>
      <c r="E18" s="71">
        <v>1624.4159999999999</v>
      </c>
      <c r="F18" s="71">
        <f t="shared" si="2"/>
        <v>9734.3459999999995</v>
      </c>
      <c r="G18" s="71">
        <v>168.74</v>
      </c>
      <c r="H18" s="71">
        <v>1459.8240000000001</v>
      </c>
      <c r="I18" s="71">
        <f>F18-SUM(G18,H18)-43.2</f>
        <v>8062.5819999999994</v>
      </c>
      <c r="J18" s="149">
        <f t="shared" si="1"/>
        <v>35.404749567462652</v>
      </c>
      <c r="K18" s="149">
        <f t="shared" si="3"/>
        <v>17.702374783731326</v>
      </c>
    </row>
    <row r="19" spans="1:11" ht="12" customHeight="1" x14ac:dyDescent="0.2">
      <c r="A19" s="54">
        <v>1981</v>
      </c>
      <c r="B19" s="65">
        <v>229.96600000000001</v>
      </c>
      <c r="C19" s="73">
        <v>9664.1</v>
      </c>
      <c r="D19" s="73">
        <v>29.98</v>
      </c>
      <c r="E19" s="73">
        <v>1459.8240000000001</v>
      </c>
      <c r="F19" s="73">
        <f t="shared" si="2"/>
        <v>11153.904</v>
      </c>
      <c r="G19" s="73">
        <v>192.77</v>
      </c>
      <c r="H19" s="73">
        <v>1377.376</v>
      </c>
      <c r="I19" s="73">
        <f>F19-SUM(G19,H19)-43.5</f>
        <v>9540.2579999999998</v>
      </c>
      <c r="J19" s="148">
        <f t="shared" si="1"/>
        <v>41.485515250080446</v>
      </c>
      <c r="K19" s="148">
        <f t="shared" si="3"/>
        <v>20.742757625040223</v>
      </c>
    </row>
    <row r="20" spans="1:11" ht="12" customHeight="1" x14ac:dyDescent="0.2">
      <c r="A20" s="54">
        <v>1982</v>
      </c>
      <c r="B20" s="65">
        <v>232.18799999999999</v>
      </c>
      <c r="C20" s="73">
        <v>9330.2999999999993</v>
      </c>
      <c r="D20" s="73">
        <v>44.33</v>
      </c>
      <c r="E20" s="73">
        <v>1377.376</v>
      </c>
      <c r="F20" s="73">
        <f t="shared" si="2"/>
        <v>10752.005999999999</v>
      </c>
      <c r="G20" s="73">
        <v>219.44</v>
      </c>
      <c r="H20" s="73">
        <v>1534.6179999999999</v>
      </c>
      <c r="I20" s="73">
        <f>F20-SUM(G20,H20)-29.1</f>
        <v>8968.848</v>
      </c>
      <c r="J20" s="148">
        <f t="shared" si="1"/>
        <v>38.627525970334389</v>
      </c>
      <c r="K20" s="148">
        <f t="shared" si="3"/>
        <v>19.313762985167195</v>
      </c>
    </row>
    <row r="21" spans="1:11" ht="12" customHeight="1" x14ac:dyDescent="0.2">
      <c r="A21" s="54">
        <v>1983</v>
      </c>
      <c r="B21" s="65">
        <v>234.30699999999999</v>
      </c>
      <c r="C21" s="73">
        <v>9400.5</v>
      </c>
      <c r="D21" s="73">
        <v>53.11</v>
      </c>
      <c r="E21" s="73">
        <v>1534.6179999999999</v>
      </c>
      <c r="F21" s="73">
        <f t="shared" si="2"/>
        <v>10988.228000000001</v>
      </c>
      <c r="G21" s="73">
        <v>242.71</v>
      </c>
      <c r="H21" s="73">
        <v>1545.924</v>
      </c>
      <c r="I21" s="73">
        <f>F21-SUM(G21,H21)-17.6</f>
        <v>9181.9940000000006</v>
      </c>
      <c r="J21" s="148">
        <f t="shared" si="1"/>
        <v>39.187877442842087</v>
      </c>
      <c r="K21" s="148">
        <f t="shared" si="3"/>
        <v>19.593938721421043</v>
      </c>
    </row>
    <row r="22" spans="1:11" ht="12" customHeight="1" x14ac:dyDescent="0.2">
      <c r="A22" s="54">
        <v>1984</v>
      </c>
      <c r="B22" s="65">
        <v>236.34800000000001</v>
      </c>
      <c r="C22" s="73">
        <v>10767.2</v>
      </c>
      <c r="D22" s="73">
        <v>99.47</v>
      </c>
      <c r="E22" s="73">
        <v>1545.924</v>
      </c>
      <c r="F22" s="73">
        <f t="shared" si="2"/>
        <v>12412.594000000001</v>
      </c>
      <c r="G22" s="73">
        <v>280.87</v>
      </c>
      <c r="H22" s="73">
        <v>1784.5740000000001</v>
      </c>
      <c r="I22" s="73">
        <f>F22-SUM(G22,H22)-21.3</f>
        <v>10325.850000000002</v>
      </c>
      <c r="J22" s="148">
        <f t="shared" si="1"/>
        <v>43.689178668742706</v>
      </c>
      <c r="K22" s="148">
        <f t="shared" si="3"/>
        <v>21.844589334371353</v>
      </c>
    </row>
    <row r="23" spans="1:11" ht="12" customHeight="1" x14ac:dyDescent="0.2">
      <c r="A23" s="56">
        <v>1985</v>
      </c>
      <c r="B23" s="65">
        <v>238.46600000000001</v>
      </c>
      <c r="C23" s="73">
        <v>11259.7</v>
      </c>
      <c r="D23" s="73">
        <v>138.16</v>
      </c>
      <c r="E23" s="73">
        <v>1784.5740000000001</v>
      </c>
      <c r="F23" s="73">
        <f t="shared" si="2"/>
        <v>13182.434000000001</v>
      </c>
      <c r="G23" s="73">
        <v>291.66000000000003</v>
      </c>
      <c r="H23" s="73">
        <v>2024.6179999999999</v>
      </c>
      <c r="I23" s="73">
        <f>F23-SUM(G23,H23)-37.1</f>
        <v>10829.056</v>
      </c>
      <c r="J23" s="148">
        <f t="shared" si="1"/>
        <v>45.41132069141932</v>
      </c>
      <c r="K23" s="148">
        <f t="shared" si="3"/>
        <v>22.70566034570966</v>
      </c>
    </row>
    <row r="24" spans="1:11" ht="12" customHeight="1" x14ac:dyDescent="0.2">
      <c r="A24" s="53">
        <v>1986</v>
      </c>
      <c r="B24" s="64">
        <v>240.65100000000001</v>
      </c>
      <c r="C24" s="71">
        <v>11195.2</v>
      </c>
      <c r="D24" s="71">
        <v>147.05000000000001</v>
      </c>
      <c r="E24" s="71">
        <v>2024.6179999999999</v>
      </c>
      <c r="F24" s="71">
        <f t="shared" si="2"/>
        <v>13366.868</v>
      </c>
      <c r="G24" s="71">
        <v>393.07</v>
      </c>
      <c r="H24" s="71">
        <v>1788.1</v>
      </c>
      <c r="I24" s="71">
        <f>F24-SUM(G24,H24)-48.5</f>
        <v>11137.198</v>
      </c>
      <c r="J24" s="149">
        <f t="shared" si="1"/>
        <v>46.279458635118907</v>
      </c>
      <c r="K24" s="149">
        <f t="shared" si="3"/>
        <v>23.139729317559453</v>
      </c>
    </row>
    <row r="25" spans="1:11" ht="12" customHeight="1" x14ac:dyDescent="0.2">
      <c r="A25" s="53">
        <v>1987</v>
      </c>
      <c r="B25" s="64">
        <v>242.804</v>
      </c>
      <c r="C25" s="71">
        <v>11968.2</v>
      </c>
      <c r="D25" s="71">
        <v>187.8</v>
      </c>
      <c r="E25" s="71">
        <v>1788.1</v>
      </c>
      <c r="F25" s="71">
        <f t="shared" si="2"/>
        <v>13944.1</v>
      </c>
      <c r="G25" s="71">
        <v>492.01</v>
      </c>
      <c r="H25" s="71">
        <v>1765.1</v>
      </c>
      <c r="I25" s="71">
        <f>F25-SUM(G25,H25)-66.9</f>
        <v>11620.090000000002</v>
      </c>
      <c r="J25" s="149">
        <f t="shared" si="1"/>
        <v>47.857901846757066</v>
      </c>
      <c r="K25" s="149">
        <f t="shared" si="3"/>
        <v>23.928950923378533</v>
      </c>
    </row>
    <row r="26" spans="1:11" ht="12" customHeight="1" x14ac:dyDescent="0.2">
      <c r="A26" s="53">
        <v>1988</v>
      </c>
      <c r="B26" s="64">
        <v>245.02099999999999</v>
      </c>
      <c r="C26" s="71">
        <v>11302.400000000001</v>
      </c>
      <c r="D26" s="71">
        <v>203.81</v>
      </c>
      <c r="E26" s="71">
        <v>1765.1</v>
      </c>
      <c r="F26" s="71">
        <f t="shared" si="2"/>
        <v>13271.310000000001</v>
      </c>
      <c r="G26" s="71">
        <v>618.22</v>
      </c>
      <c r="H26" s="71">
        <v>1977.4</v>
      </c>
      <c r="I26" s="71">
        <f>F26-SUM(G26,H26)-64.2</f>
        <v>10611.490000000002</v>
      </c>
      <c r="J26" s="149">
        <f t="shared" si="1"/>
        <v>43.308491925181933</v>
      </c>
      <c r="K26" s="149">
        <f t="shared" si="3"/>
        <v>21.654245962590966</v>
      </c>
    </row>
    <row r="27" spans="1:11" ht="12" customHeight="1" x14ac:dyDescent="0.2">
      <c r="A27" s="53">
        <v>1989</v>
      </c>
      <c r="B27" s="64">
        <v>247.34200000000001</v>
      </c>
      <c r="C27" s="71">
        <v>11957.400000000001</v>
      </c>
      <c r="D27" s="71">
        <v>208.41</v>
      </c>
      <c r="E27" s="71">
        <v>1977.4</v>
      </c>
      <c r="F27" s="71">
        <f t="shared" si="2"/>
        <v>14143.210000000001</v>
      </c>
      <c r="G27" s="71">
        <v>726.64</v>
      </c>
      <c r="H27" s="71">
        <v>1834.7</v>
      </c>
      <c r="I27" s="71">
        <f t="shared" si="0"/>
        <v>11581.87</v>
      </c>
      <c r="J27" s="149">
        <f t="shared" si="1"/>
        <v>46.825326875338604</v>
      </c>
      <c r="K27" s="149">
        <f t="shared" si="3"/>
        <v>23.412663437669302</v>
      </c>
    </row>
    <row r="28" spans="1:11" ht="12" customHeight="1" x14ac:dyDescent="0.2">
      <c r="A28" s="51">
        <v>1990</v>
      </c>
      <c r="B28" s="64">
        <v>250.13200000000001</v>
      </c>
      <c r="C28" s="71">
        <v>12300.694000000001</v>
      </c>
      <c r="D28" s="71">
        <v>269.83799229199997</v>
      </c>
      <c r="E28" s="71">
        <v>1834.7</v>
      </c>
      <c r="F28" s="71">
        <f t="shared" si="2"/>
        <v>14405.231992292001</v>
      </c>
      <c r="G28" s="71">
        <v>843.19305000000008</v>
      </c>
      <c r="H28" s="71">
        <v>1951.508</v>
      </c>
      <c r="I28" s="71">
        <f t="shared" si="0"/>
        <v>11610.530942292002</v>
      </c>
      <c r="J28" s="149">
        <f t="shared" si="1"/>
        <v>46.417615268306342</v>
      </c>
      <c r="K28" s="149">
        <f t="shared" si="3"/>
        <v>23.208807634153171</v>
      </c>
    </row>
    <row r="29" spans="1:11" ht="12" customHeight="1" x14ac:dyDescent="0.2">
      <c r="A29" s="54">
        <v>1991</v>
      </c>
      <c r="B29" s="65">
        <v>253.49299999999999</v>
      </c>
      <c r="C29" s="73">
        <v>13412.815500000001</v>
      </c>
      <c r="D29" s="73">
        <v>340.81529226799995</v>
      </c>
      <c r="E29" s="73">
        <v>1951.508</v>
      </c>
      <c r="F29" s="73">
        <f t="shared" si="2"/>
        <v>15705.138792268001</v>
      </c>
      <c r="G29" s="73">
        <v>819.55817200000001</v>
      </c>
      <c r="H29" s="73">
        <v>1940.0239999999999</v>
      </c>
      <c r="I29" s="73">
        <f t="shared" si="0"/>
        <v>12945.556620268</v>
      </c>
      <c r="J29" s="148">
        <f t="shared" si="1"/>
        <v>51.06869467901678</v>
      </c>
      <c r="K29" s="148">
        <f t="shared" si="3"/>
        <v>25.53434733950839</v>
      </c>
    </row>
    <row r="30" spans="1:11" ht="12" customHeight="1" x14ac:dyDescent="0.2">
      <c r="A30" s="54">
        <v>1992</v>
      </c>
      <c r="B30" s="65">
        <v>256.89400000000001</v>
      </c>
      <c r="C30" s="73">
        <v>13335.9473</v>
      </c>
      <c r="D30" s="73">
        <v>391.2181965559999</v>
      </c>
      <c r="E30" s="73">
        <v>1940.0239999999999</v>
      </c>
      <c r="F30" s="73">
        <f t="shared" si="2"/>
        <v>15667.189496555999</v>
      </c>
      <c r="G30" s="73">
        <v>927.65</v>
      </c>
      <c r="H30" s="73">
        <v>1926.3340000000001</v>
      </c>
      <c r="I30" s="73">
        <f t="shared" si="0"/>
        <v>12813.205496555998</v>
      </c>
      <c r="J30" s="148">
        <f t="shared" si="1"/>
        <v>49.877402728580655</v>
      </c>
      <c r="K30" s="148">
        <f t="shared" si="3"/>
        <v>24.938701364290328</v>
      </c>
    </row>
    <row r="31" spans="1:11" ht="12" customHeight="1" x14ac:dyDescent="0.2">
      <c r="A31" s="54">
        <v>1993</v>
      </c>
      <c r="B31" s="65">
        <v>260.255</v>
      </c>
      <c r="C31" s="73">
        <v>14481.675199999998</v>
      </c>
      <c r="D31" s="73">
        <v>578.66380743599996</v>
      </c>
      <c r="E31" s="73">
        <v>1926.3340000000001</v>
      </c>
      <c r="F31" s="73">
        <f t="shared" si="2"/>
        <v>16986.673007435998</v>
      </c>
      <c r="G31" s="73">
        <v>1055.4981659999999</v>
      </c>
      <c r="H31" s="73">
        <v>2012.8320000000001</v>
      </c>
      <c r="I31" s="73">
        <f t="shared" si="0"/>
        <v>13918.342841435999</v>
      </c>
      <c r="J31" s="148">
        <f t="shared" si="1"/>
        <v>53.479636669558701</v>
      </c>
      <c r="K31" s="148">
        <f t="shared" si="3"/>
        <v>26.739818334779351</v>
      </c>
    </row>
    <row r="32" spans="1:11" ht="12" customHeight="1" x14ac:dyDescent="0.2">
      <c r="A32" s="54">
        <v>1994</v>
      </c>
      <c r="B32" s="65">
        <v>263.43599999999998</v>
      </c>
      <c r="C32" s="73">
        <v>15510.634899999999</v>
      </c>
      <c r="D32" s="73">
        <v>617.97174111199979</v>
      </c>
      <c r="E32" s="73">
        <v>2012.8320000000001</v>
      </c>
      <c r="F32" s="73">
        <f t="shared" si="2"/>
        <v>18141.438641111999</v>
      </c>
      <c r="G32" s="73">
        <v>1276.1233440000001</v>
      </c>
      <c r="H32" s="73">
        <v>2193.152</v>
      </c>
      <c r="I32" s="73">
        <f t="shared" si="0"/>
        <v>14672.163297112</v>
      </c>
      <c r="J32" s="148">
        <f t="shared" si="1"/>
        <v>55.695361670811891</v>
      </c>
      <c r="K32" s="148">
        <f t="shared" si="3"/>
        <v>27.847680835405946</v>
      </c>
    </row>
    <row r="33" spans="1:11" ht="12" customHeight="1" x14ac:dyDescent="0.2">
      <c r="A33" s="56">
        <v>1995</v>
      </c>
      <c r="B33" s="65">
        <v>266.55700000000002</v>
      </c>
      <c r="C33" s="73">
        <v>15980.2549</v>
      </c>
      <c r="D33" s="73">
        <v>708.1821459680001</v>
      </c>
      <c r="E33" s="73">
        <v>2193.152</v>
      </c>
      <c r="F33" s="73">
        <f t="shared" si="2"/>
        <v>18881.589045968001</v>
      </c>
      <c r="G33" s="73">
        <v>1668.3577760000001</v>
      </c>
      <c r="H33" s="73">
        <v>2247.4879999999998</v>
      </c>
      <c r="I33" s="73">
        <f t="shared" si="0"/>
        <v>14965.743269968001</v>
      </c>
      <c r="J33" s="148">
        <f t="shared" si="1"/>
        <v>56.144626740126881</v>
      </c>
      <c r="K33" s="148">
        <f t="shared" si="3"/>
        <v>28.072313370063441</v>
      </c>
    </row>
    <row r="34" spans="1:11" ht="12" customHeight="1" x14ac:dyDescent="0.2">
      <c r="A34" s="53">
        <v>1996</v>
      </c>
      <c r="B34" s="64">
        <v>269.66699999999997</v>
      </c>
      <c r="C34" s="71">
        <v>16989.041700000002</v>
      </c>
      <c r="D34" s="71">
        <v>935.23463699599995</v>
      </c>
      <c r="E34" s="71">
        <v>2247.4879999999998</v>
      </c>
      <c r="F34" s="71">
        <f t="shared" si="2"/>
        <v>20171.764336996002</v>
      </c>
      <c r="G34" s="71">
        <v>1715.1150239999999</v>
      </c>
      <c r="H34" s="71">
        <v>2196.8420000000001</v>
      </c>
      <c r="I34" s="71">
        <f t="shared" si="0"/>
        <v>16259.807312996003</v>
      </c>
      <c r="J34" s="149">
        <f t="shared" si="1"/>
        <v>60.295873477273837</v>
      </c>
      <c r="K34" s="149">
        <f t="shared" si="3"/>
        <v>30.147936738636918</v>
      </c>
    </row>
    <row r="35" spans="1:11" ht="12" customHeight="1" x14ac:dyDescent="0.2">
      <c r="A35" s="53">
        <v>1997</v>
      </c>
      <c r="B35" s="64">
        <v>272.91199999999998</v>
      </c>
      <c r="C35" s="71">
        <v>16436.721000000001</v>
      </c>
      <c r="D35" s="71">
        <v>1433.8059226040002</v>
      </c>
      <c r="E35" s="71">
        <v>2196.8420000000001</v>
      </c>
      <c r="F35" s="71">
        <f t="shared" si="2"/>
        <v>20067.368922604001</v>
      </c>
      <c r="G35" s="71">
        <v>1918.868866</v>
      </c>
      <c r="H35" s="71">
        <v>2327.0940000000001</v>
      </c>
      <c r="I35" s="71">
        <f t="shared" si="0"/>
        <v>15821.406056604001</v>
      </c>
      <c r="J35" s="149">
        <f t="shared" si="1"/>
        <v>57.972555463314187</v>
      </c>
      <c r="K35" s="149">
        <f t="shared" si="3"/>
        <v>28.986277731657093</v>
      </c>
    </row>
    <row r="36" spans="1:11" ht="12" customHeight="1" x14ac:dyDescent="0.2">
      <c r="A36" s="53">
        <v>1998</v>
      </c>
      <c r="B36" s="64">
        <v>276.11500000000001</v>
      </c>
      <c r="C36" s="71">
        <v>16347.133</v>
      </c>
      <c r="D36" s="71">
        <v>1819.4455487119999</v>
      </c>
      <c r="E36" s="71">
        <v>2327.0940000000001</v>
      </c>
      <c r="F36" s="71">
        <f t="shared" si="2"/>
        <v>20493.672548712002</v>
      </c>
      <c r="G36" s="71">
        <v>2075.550209</v>
      </c>
      <c r="H36" s="71">
        <v>2302.5880000000002</v>
      </c>
      <c r="I36" s="71">
        <f t="shared" si="0"/>
        <v>16115.534339712001</v>
      </c>
      <c r="J36" s="149">
        <f t="shared" si="1"/>
        <v>58.365298298578494</v>
      </c>
      <c r="K36" s="149">
        <f t="shared" si="3"/>
        <v>29.182649149289247</v>
      </c>
    </row>
    <row r="37" spans="1:11" ht="12" customHeight="1" x14ac:dyDescent="0.2">
      <c r="A37" s="53">
        <v>1999</v>
      </c>
      <c r="B37" s="64">
        <v>279.29500000000002</v>
      </c>
      <c r="C37" s="71">
        <v>16548.052900000002</v>
      </c>
      <c r="D37" s="71">
        <v>2076.4001826480003</v>
      </c>
      <c r="E37" s="71">
        <v>2302.5880000000002</v>
      </c>
      <c r="F37" s="71">
        <f t="shared" si="2"/>
        <v>20927.041082648004</v>
      </c>
      <c r="G37" s="71">
        <v>2149.8769440000001</v>
      </c>
      <c r="H37" s="71">
        <v>2330.7779999999998</v>
      </c>
      <c r="I37" s="71">
        <f t="shared" si="0"/>
        <v>16446.386138648006</v>
      </c>
      <c r="J37" s="149">
        <f t="shared" si="1"/>
        <v>58.885358272249789</v>
      </c>
      <c r="K37" s="149">
        <f t="shared" si="3"/>
        <v>29.442679136124895</v>
      </c>
    </row>
    <row r="38" spans="1:11" ht="12" customHeight="1" x14ac:dyDescent="0.2">
      <c r="A38" s="53">
        <v>2000</v>
      </c>
      <c r="B38" s="64">
        <v>282.38499999999999</v>
      </c>
      <c r="C38" s="71">
        <v>16276.017600000001</v>
      </c>
      <c r="D38" s="71">
        <v>2398.3672966879999</v>
      </c>
      <c r="E38" s="71">
        <v>2330.7779999999998</v>
      </c>
      <c r="F38" s="71">
        <f t="shared" si="2"/>
        <v>21005.162896687998</v>
      </c>
      <c r="G38" s="71">
        <v>2294.7500639999998</v>
      </c>
      <c r="H38" s="71">
        <v>2379.326</v>
      </c>
      <c r="I38" s="71">
        <f t="shared" si="0"/>
        <v>16331.086832687997</v>
      </c>
      <c r="J38" s="149">
        <f t="shared" si="1"/>
        <v>57.832699444687208</v>
      </c>
      <c r="K38" s="149">
        <f t="shared" si="3"/>
        <v>28.916349722343604</v>
      </c>
    </row>
    <row r="39" spans="1:11" ht="12" customHeight="1" x14ac:dyDescent="0.2">
      <c r="A39" s="54">
        <v>2001</v>
      </c>
      <c r="B39" s="65">
        <v>285.30901899999998</v>
      </c>
      <c r="C39" s="73">
        <v>16365.695400000001</v>
      </c>
      <c r="D39" s="73">
        <v>2674.3848388399997</v>
      </c>
      <c r="E39" s="73">
        <v>2379.326</v>
      </c>
      <c r="F39" s="73">
        <f t="shared" si="2"/>
        <v>21419.406238840002</v>
      </c>
      <c r="G39" s="73">
        <v>2265.7951978000001</v>
      </c>
      <c r="H39" s="73">
        <v>2479.5140000000001</v>
      </c>
      <c r="I39" s="73">
        <f t="shared" ref="I39:I44" si="4">F39-SUM(G39,H39)</f>
        <v>16674.09704104</v>
      </c>
      <c r="J39" s="148">
        <f t="shared" ref="J39:J44" si="5">IF(I39=0,0,IF(B39=0,0,I39/B39))</f>
        <v>58.442236069095323</v>
      </c>
      <c r="K39" s="148">
        <f t="shared" si="3"/>
        <v>29.221118034547661</v>
      </c>
    </row>
    <row r="40" spans="1:11" ht="12" customHeight="1" x14ac:dyDescent="0.2">
      <c r="A40" s="54">
        <v>2002</v>
      </c>
      <c r="B40" s="65">
        <v>288.10481800000002</v>
      </c>
      <c r="C40" s="73">
        <v>14992.189200000001</v>
      </c>
      <c r="D40" s="73">
        <v>2885.9939667680001</v>
      </c>
      <c r="E40" s="73">
        <v>2479.5140000000001</v>
      </c>
      <c r="F40" s="73">
        <f t="shared" si="2"/>
        <v>20357.697166768001</v>
      </c>
      <c r="G40" s="73">
        <v>2201.8035140000002</v>
      </c>
      <c r="H40" s="73">
        <v>2262.424</v>
      </c>
      <c r="I40" s="73">
        <f t="shared" si="4"/>
        <v>15893.469652768001</v>
      </c>
      <c r="J40" s="148">
        <f t="shared" si="5"/>
        <v>55.165580926758395</v>
      </c>
      <c r="K40" s="148">
        <f t="shared" si="3"/>
        <v>27.582790463379197</v>
      </c>
    </row>
    <row r="41" spans="1:11" ht="12" customHeight="1" x14ac:dyDescent="0.2">
      <c r="A41" s="54">
        <v>2003</v>
      </c>
      <c r="B41" s="65">
        <v>290.81963400000001</v>
      </c>
      <c r="C41" s="73">
        <v>15275.0754</v>
      </c>
      <c r="D41" s="73">
        <v>3277.7831599040001</v>
      </c>
      <c r="E41" s="73">
        <v>2262.424</v>
      </c>
      <c r="F41" s="73">
        <f t="shared" si="2"/>
        <v>20815.282559904001</v>
      </c>
      <c r="G41" s="73">
        <v>1981.5026366000002</v>
      </c>
      <c r="H41" s="73">
        <v>2240.8359999999998</v>
      </c>
      <c r="I41" s="73">
        <f t="shared" si="4"/>
        <v>16592.943923304003</v>
      </c>
      <c r="J41" s="148">
        <f t="shared" si="5"/>
        <v>57.055789855316313</v>
      </c>
      <c r="K41" s="148">
        <f t="shared" si="3"/>
        <v>28.527894927658156</v>
      </c>
    </row>
    <row r="42" spans="1:11" ht="12" customHeight="1" x14ac:dyDescent="0.2">
      <c r="A42" s="54">
        <v>2004</v>
      </c>
      <c r="B42" s="65">
        <v>293.46318500000001</v>
      </c>
      <c r="C42" s="73">
        <v>15279.6155</v>
      </c>
      <c r="D42" s="73">
        <v>3693.8478647840006</v>
      </c>
      <c r="E42" s="73">
        <v>2240.8359999999998</v>
      </c>
      <c r="F42" s="73">
        <f t="shared" si="2"/>
        <v>21214.299364784001</v>
      </c>
      <c r="G42" s="73">
        <v>2237.8623539999999</v>
      </c>
      <c r="H42" s="73">
        <v>2149.6379999999999</v>
      </c>
      <c r="I42" s="73">
        <f t="shared" si="4"/>
        <v>16826.799010784001</v>
      </c>
      <c r="J42" s="148">
        <f t="shared" si="5"/>
        <v>57.338705060343429</v>
      </c>
      <c r="K42" s="148">
        <f t="shared" si="3"/>
        <v>28.669352530171714</v>
      </c>
    </row>
    <row r="43" spans="1:11" ht="12" customHeight="1" x14ac:dyDescent="0.2">
      <c r="A43" s="54">
        <v>2005</v>
      </c>
      <c r="B43" s="65">
        <v>296.186216</v>
      </c>
      <c r="C43" s="73">
        <v>15188.233000000002</v>
      </c>
      <c r="D43" s="73">
        <v>3284.9071689719995</v>
      </c>
      <c r="E43" s="73">
        <v>2149.6379999999999</v>
      </c>
      <c r="F43" s="73">
        <f t="shared" ref="F43:F48" si="6">SUM(C43,D43,E43)</f>
        <v>20622.778168972</v>
      </c>
      <c r="G43" s="73">
        <v>2426.7232960000001</v>
      </c>
      <c r="H43" s="73">
        <v>2102.1979999999999</v>
      </c>
      <c r="I43" s="73">
        <f t="shared" si="4"/>
        <v>16093.856872971999</v>
      </c>
      <c r="J43" s="148">
        <f t="shared" si="5"/>
        <v>54.336954265866304</v>
      </c>
      <c r="K43" s="148">
        <f t="shared" si="3"/>
        <v>27.168477132933152</v>
      </c>
    </row>
    <row r="44" spans="1:11" ht="12" customHeight="1" x14ac:dyDescent="0.2">
      <c r="A44" s="53">
        <v>2006</v>
      </c>
      <c r="B44" s="64">
        <v>298.99582500000002</v>
      </c>
      <c r="C44" s="71">
        <v>15071.457899999998</v>
      </c>
      <c r="D44" s="71">
        <v>3433.2622217079997</v>
      </c>
      <c r="E44" s="71">
        <v>2102.1979999999999</v>
      </c>
      <c r="F44" s="71">
        <f t="shared" si="6"/>
        <v>20606.918121707997</v>
      </c>
      <c r="G44" s="71">
        <v>2776.3690000000001</v>
      </c>
      <c r="H44" s="71">
        <v>1909.64</v>
      </c>
      <c r="I44" s="71">
        <f t="shared" si="4"/>
        <v>15920.909121707997</v>
      </c>
      <c r="J44" s="149">
        <f t="shared" si="5"/>
        <v>53.247931210103005</v>
      </c>
      <c r="K44" s="149">
        <f t="shared" si="3"/>
        <v>26.623965605051502</v>
      </c>
    </row>
    <row r="45" spans="1:11" ht="12" customHeight="1" x14ac:dyDescent="0.2">
      <c r="A45" s="53">
        <v>2007</v>
      </c>
      <c r="B45" s="64">
        <v>302.003917</v>
      </c>
      <c r="C45" s="71">
        <v>15901.473100000001</v>
      </c>
      <c r="D45" s="71">
        <v>3399.1404361200002</v>
      </c>
      <c r="E45" s="71">
        <v>1909.64</v>
      </c>
      <c r="F45" s="71">
        <f t="shared" si="6"/>
        <v>21210.253536119999</v>
      </c>
      <c r="G45" s="71">
        <v>3134.1300639999999</v>
      </c>
      <c r="H45" s="71">
        <v>2024.71</v>
      </c>
      <c r="I45" s="71">
        <f t="shared" ref="I45:I50" si="7">F45-SUM(G45,H45)</f>
        <v>16051.413472119999</v>
      </c>
      <c r="J45" s="149">
        <f t="shared" ref="J45:J50" si="8">IF(I45=0,0,IF(B45=0,0,I45/B45))</f>
        <v>53.149686373504878</v>
      </c>
      <c r="K45" s="149">
        <f t="shared" si="3"/>
        <v>26.574843186752439</v>
      </c>
    </row>
    <row r="46" spans="1:11" ht="12" customHeight="1" x14ac:dyDescent="0.2">
      <c r="A46" s="53">
        <v>2008</v>
      </c>
      <c r="B46" s="64">
        <v>304.79776099999998</v>
      </c>
      <c r="C46" s="71">
        <v>15940.0821</v>
      </c>
      <c r="D46" s="71">
        <v>3427.6131034199993</v>
      </c>
      <c r="E46" s="71">
        <v>2024.71</v>
      </c>
      <c r="F46" s="71">
        <f t="shared" si="6"/>
        <v>21392.405203419999</v>
      </c>
      <c r="G46" s="71">
        <v>3512.4604588399998</v>
      </c>
      <c r="H46" s="71">
        <v>2197.16</v>
      </c>
      <c r="I46" s="71">
        <f t="shared" si="7"/>
        <v>15682.78474458</v>
      </c>
      <c r="J46" s="149">
        <f t="shared" si="8"/>
        <v>51.45308381901139</v>
      </c>
      <c r="K46" s="149">
        <f t="shared" ref="K46:K51" si="9">J46*0.5</f>
        <v>25.726541909505695</v>
      </c>
    </row>
    <row r="47" spans="1:11" ht="12" customHeight="1" x14ac:dyDescent="0.2">
      <c r="A47" s="53">
        <v>2009</v>
      </c>
      <c r="B47" s="64">
        <v>307.43940600000002</v>
      </c>
      <c r="C47" s="71">
        <v>15343.2675</v>
      </c>
      <c r="D47" s="71">
        <v>3315.3106424679995</v>
      </c>
      <c r="E47" s="71">
        <v>2197.16</v>
      </c>
      <c r="F47" s="71">
        <f t="shared" si="6"/>
        <v>20855.738142467999</v>
      </c>
      <c r="G47" s="71">
        <v>3284.7960599600001</v>
      </c>
      <c r="H47" s="71">
        <v>2087.69</v>
      </c>
      <c r="I47" s="71">
        <f t="shared" si="7"/>
        <v>15483.252082507999</v>
      </c>
      <c r="J47" s="149">
        <f t="shared" si="8"/>
        <v>50.361963301828645</v>
      </c>
      <c r="K47" s="149">
        <f t="shared" si="9"/>
        <v>25.180981650914323</v>
      </c>
    </row>
    <row r="48" spans="1:11" ht="12" customHeight="1" x14ac:dyDescent="0.2">
      <c r="A48" s="53">
        <v>2010</v>
      </c>
      <c r="B48" s="64">
        <v>309.74127900000002</v>
      </c>
      <c r="C48" s="71">
        <v>15649.754300000001</v>
      </c>
      <c r="D48" s="71">
        <v>3065.19836416728</v>
      </c>
      <c r="E48" s="71">
        <v>2087.69</v>
      </c>
      <c r="F48" s="71">
        <f t="shared" si="6"/>
        <v>20802.642664167281</v>
      </c>
      <c r="G48" s="71">
        <v>3252.8268747317202</v>
      </c>
      <c r="H48" s="71">
        <v>2037.81</v>
      </c>
      <c r="I48" s="71">
        <f t="shared" si="7"/>
        <v>15512.00578943556</v>
      </c>
      <c r="J48" s="149">
        <f t="shared" si="8"/>
        <v>50.080524751224907</v>
      </c>
      <c r="K48" s="149">
        <f t="shared" si="9"/>
        <v>25.040262375612453</v>
      </c>
    </row>
    <row r="49" spans="1:16" ht="12" customHeight="1" x14ac:dyDescent="0.2">
      <c r="A49" s="83">
        <v>2011</v>
      </c>
      <c r="B49" s="84">
        <v>311.97391399999998</v>
      </c>
      <c r="C49" s="85">
        <v>15532.097000000002</v>
      </c>
      <c r="D49" s="85">
        <v>3228.26148191316</v>
      </c>
      <c r="E49" s="85">
        <v>2037.81</v>
      </c>
      <c r="F49" s="85">
        <f t="shared" ref="F49:F58" si="10">SUM(C49,D49,E49)</f>
        <v>20798.168481913162</v>
      </c>
      <c r="G49" s="85">
        <v>3734.4691479141206</v>
      </c>
      <c r="H49" s="85">
        <v>1999.826</v>
      </c>
      <c r="I49" s="85">
        <f t="shared" si="7"/>
        <v>15063.873333999041</v>
      </c>
      <c r="J49" s="150">
        <f t="shared" si="8"/>
        <v>48.285682417662144</v>
      </c>
      <c r="K49" s="150">
        <f t="shared" si="9"/>
        <v>24.142841208831072</v>
      </c>
    </row>
    <row r="50" spans="1:16" ht="12" customHeight="1" x14ac:dyDescent="0.2">
      <c r="A50" s="83">
        <v>2012</v>
      </c>
      <c r="B50" s="84">
        <v>314.16755799999999</v>
      </c>
      <c r="C50" s="85">
        <v>16132.927999999998</v>
      </c>
      <c r="D50" s="85">
        <v>3308.1031797145201</v>
      </c>
      <c r="E50" s="85">
        <v>1999.826</v>
      </c>
      <c r="F50" s="85">
        <f t="shared" si="10"/>
        <v>21440.85717971452</v>
      </c>
      <c r="G50" s="85">
        <v>4126.7126691397198</v>
      </c>
      <c r="H50" s="85">
        <v>2220.7759999999998</v>
      </c>
      <c r="I50" s="85">
        <f t="shared" si="7"/>
        <v>15093.368510574801</v>
      </c>
      <c r="J50" s="150">
        <f t="shared" si="8"/>
        <v>48.042415985468502</v>
      </c>
      <c r="K50" s="150">
        <f t="shared" si="9"/>
        <v>24.021207992734251</v>
      </c>
      <c r="L50"/>
    </row>
    <row r="51" spans="1:16" ht="12" customHeight="1" x14ac:dyDescent="0.2">
      <c r="A51" s="83">
        <v>2013</v>
      </c>
      <c r="B51" s="84">
        <v>316.29476599999998</v>
      </c>
      <c r="C51" s="85">
        <v>15660.006000000001</v>
      </c>
      <c r="D51" s="85">
        <v>3511.1228700235602</v>
      </c>
      <c r="E51" s="85">
        <v>2220.7759999999998</v>
      </c>
      <c r="F51" s="85">
        <f t="shared" si="10"/>
        <v>21391.904870023558</v>
      </c>
      <c r="G51" s="85">
        <v>4141.1353152259198</v>
      </c>
      <c r="H51" s="85">
        <v>2190.6</v>
      </c>
      <c r="I51" s="85">
        <f t="shared" ref="I51:I58" si="11">F51-SUM(G51,H51)</f>
        <v>15060.169554797638</v>
      </c>
      <c r="J51" s="150">
        <f t="shared" ref="J51:J58" si="12">IF(I51=0,0,IF(B51=0,0,I51/B51))</f>
        <v>47.614349567825727</v>
      </c>
      <c r="K51" s="150">
        <f t="shared" si="9"/>
        <v>23.807174783912863</v>
      </c>
      <c r="L51"/>
    </row>
    <row r="52" spans="1:16" ht="12" customHeight="1" x14ac:dyDescent="0.2">
      <c r="A52" s="83">
        <v>2014</v>
      </c>
      <c r="B52" s="84">
        <v>318.576955</v>
      </c>
      <c r="C52" s="85">
        <v>15604.953600000001</v>
      </c>
      <c r="D52" s="85">
        <v>3473.4061913804003</v>
      </c>
      <c r="E52" s="85">
        <v>2190.6</v>
      </c>
      <c r="F52" s="85">
        <f t="shared" si="10"/>
        <v>21268.959791380399</v>
      </c>
      <c r="G52" s="85">
        <v>4218.2190334072802</v>
      </c>
      <c r="H52" s="85">
        <v>2060.8620000000001</v>
      </c>
      <c r="I52" s="85">
        <f t="shared" si="11"/>
        <v>14989.878757973118</v>
      </c>
      <c r="J52" s="150">
        <f t="shared" si="12"/>
        <v>47.052614832021099</v>
      </c>
      <c r="K52" s="150">
        <f t="shared" ref="K52:K58" si="13">J52*0.5</f>
        <v>23.52630741601055</v>
      </c>
      <c r="L52"/>
    </row>
    <row r="53" spans="1:16" ht="12" customHeight="1" x14ac:dyDescent="0.2">
      <c r="A53" s="83">
        <v>2015</v>
      </c>
      <c r="B53" s="84">
        <v>320.87070299999999</v>
      </c>
      <c r="C53" s="85">
        <v>16497.027400000003</v>
      </c>
      <c r="D53" s="85">
        <v>3559.9773903192404</v>
      </c>
      <c r="E53" s="85">
        <v>2060.8620000000001</v>
      </c>
      <c r="F53" s="85">
        <f t="shared" si="10"/>
        <v>22117.866790319244</v>
      </c>
      <c r="G53" s="85">
        <v>4155.95464299796</v>
      </c>
      <c r="H53" s="85">
        <v>2013.7919999999999</v>
      </c>
      <c r="I53" s="85">
        <f t="shared" si="11"/>
        <v>15948.120147321284</v>
      </c>
      <c r="J53" s="150">
        <f t="shared" si="12"/>
        <v>49.702637224942549</v>
      </c>
      <c r="K53" s="150">
        <f t="shared" si="13"/>
        <v>24.851318612471275</v>
      </c>
      <c r="L53"/>
    </row>
    <row r="54" spans="1:16" ht="12" customHeight="1" x14ac:dyDescent="0.2">
      <c r="A54" s="109">
        <v>2016</v>
      </c>
      <c r="B54" s="102">
        <v>323.16101099999997</v>
      </c>
      <c r="C54" s="110">
        <v>16221.8006</v>
      </c>
      <c r="D54" s="110">
        <v>3838.0028077731995</v>
      </c>
      <c r="E54" s="110">
        <v>2013.7919999999999</v>
      </c>
      <c r="F54" s="110">
        <f t="shared" si="10"/>
        <v>22073.595407773202</v>
      </c>
      <c r="G54" s="110">
        <v>4500.2411931999995</v>
      </c>
      <c r="H54" s="110">
        <v>2249.1419999999998</v>
      </c>
      <c r="I54" s="110">
        <f t="shared" si="11"/>
        <v>15324.212214573203</v>
      </c>
      <c r="J54" s="151">
        <f t="shared" si="12"/>
        <v>47.419743387834629</v>
      </c>
      <c r="K54" s="151">
        <f t="shared" si="13"/>
        <v>23.709871693917314</v>
      </c>
      <c r="L54"/>
    </row>
    <row r="55" spans="1:16" ht="12" customHeight="1" x14ac:dyDescent="0.2">
      <c r="A55" s="125">
        <v>2017</v>
      </c>
      <c r="B55" s="122">
        <v>325.20603</v>
      </c>
      <c r="C55" s="126">
        <v>17303.457400000003</v>
      </c>
      <c r="D55" s="126">
        <v>4203.5945102676806</v>
      </c>
      <c r="E55" s="126">
        <v>2249.1419999999998</v>
      </c>
      <c r="F55" s="126">
        <f t="shared" si="10"/>
        <v>23756.193910267684</v>
      </c>
      <c r="G55" s="126">
        <v>4542.1421392000002</v>
      </c>
      <c r="H55" s="126">
        <v>2366.0860000000002</v>
      </c>
      <c r="I55" s="126">
        <f t="shared" si="11"/>
        <v>16847.965771067684</v>
      </c>
      <c r="J55" s="152">
        <f t="shared" si="12"/>
        <v>51.807052197241497</v>
      </c>
      <c r="K55" s="152">
        <f t="shared" si="13"/>
        <v>25.903526098620748</v>
      </c>
      <c r="L55"/>
    </row>
    <row r="56" spans="1:16" ht="12" customHeight="1" x14ac:dyDescent="0.2">
      <c r="A56" s="125">
        <v>2018</v>
      </c>
      <c r="B56" s="122">
        <v>326.92397599999998</v>
      </c>
      <c r="C56" s="126">
        <v>17387.363933333334</v>
      </c>
      <c r="D56" s="126">
        <v>4458.1889800000008</v>
      </c>
      <c r="E56" s="126">
        <v>2366.0860000000002</v>
      </c>
      <c r="F56" s="126">
        <f t="shared" si="10"/>
        <v>24211.638913333332</v>
      </c>
      <c r="G56" s="126">
        <v>4419.0941309999998</v>
      </c>
      <c r="H56" s="126">
        <v>2349.1179999999999</v>
      </c>
      <c r="I56" s="126">
        <f t="shared" si="11"/>
        <v>17443.426782333332</v>
      </c>
      <c r="J56" s="152">
        <f t="shared" si="12"/>
        <v>53.356217539497109</v>
      </c>
      <c r="K56" s="152">
        <f t="shared" si="13"/>
        <v>26.678108769748555</v>
      </c>
      <c r="L56"/>
      <c r="M56" s="17"/>
      <c r="N56" s="17"/>
      <c r="O56" s="17"/>
      <c r="P56" s="17"/>
    </row>
    <row r="57" spans="1:16" ht="12" customHeight="1" x14ac:dyDescent="0.2">
      <c r="A57" s="125">
        <v>2019</v>
      </c>
      <c r="B57" s="122">
        <v>328.475998</v>
      </c>
      <c r="C57" s="136">
        <v>17581.887977777777</v>
      </c>
      <c r="D57" s="126">
        <v>4326.209006</v>
      </c>
      <c r="E57" s="136">
        <v>2349.1179999999999</v>
      </c>
      <c r="F57" s="126">
        <f t="shared" si="10"/>
        <v>24257.214983777776</v>
      </c>
      <c r="G57" s="126">
        <v>4739.6199572000005</v>
      </c>
      <c r="H57" s="136">
        <v>2311.86</v>
      </c>
      <c r="I57" s="126">
        <f t="shared" si="11"/>
        <v>17205.735026577775</v>
      </c>
      <c r="J57" s="152">
        <f t="shared" si="12"/>
        <v>52.380493951883132</v>
      </c>
      <c r="K57" s="152">
        <f t="shared" si="13"/>
        <v>26.190246975941566</v>
      </c>
      <c r="L57"/>
      <c r="M57" s="17"/>
      <c r="N57" s="17"/>
      <c r="O57" s="17"/>
      <c r="P57" s="17"/>
    </row>
    <row r="58" spans="1:16" ht="12" customHeight="1" thickBot="1" x14ac:dyDescent="0.25">
      <c r="A58" s="112">
        <v>2020</v>
      </c>
      <c r="B58" s="106">
        <v>330.11398000000003</v>
      </c>
      <c r="C58" s="133">
        <v>15935.649335319125</v>
      </c>
      <c r="D58" s="113">
        <v>4727.5221179999999</v>
      </c>
      <c r="E58" s="133">
        <v>2311.86</v>
      </c>
      <c r="F58" s="113">
        <f t="shared" si="10"/>
        <v>22975.031453319127</v>
      </c>
      <c r="G58" s="133">
        <v>3919.3353047999999</v>
      </c>
      <c r="H58" s="113">
        <v>2244.116</v>
      </c>
      <c r="I58" s="113">
        <f t="shared" si="11"/>
        <v>16811.580148519126</v>
      </c>
      <c r="J58" s="153">
        <f t="shared" si="12"/>
        <v>50.926592531825293</v>
      </c>
      <c r="K58" s="153">
        <f t="shared" si="13"/>
        <v>25.463296265912646</v>
      </c>
      <c r="L58"/>
      <c r="M58" s="17"/>
      <c r="N58" s="17"/>
      <c r="O58" s="17"/>
      <c r="P58" s="17"/>
    </row>
    <row r="59" spans="1:16" ht="12" customHeight="1" thickTop="1" x14ac:dyDescent="0.2">
      <c r="A59" s="237" t="s">
        <v>31</v>
      </c>
      <c r="B59" s="238"/>
      <c r="C59" s="238"/>
      <c r="D59" s="238"/>
      <c r="E59" s="238"/>
      <c r="F59" s="238"/>
      <c r="G59" s="238"/>
      <c r="H59" s="238"/>
      <c r="I59" s="238"/>
      <c r="J59" s="238"/>
      <c r="K59" s="239"/>
      <c r="M59" s="17"/>
      <c r="N59" s="17"/>
      <c r="O59" s="17"/>
      <c r="P59" s="17"/>
    </row>
    <row r="60" spans="1:16" ht="12" customHeight="1" x14ac:dyDescent="0.2">
      <c r="A60" s="240"/>
      <c r="B60" s="241"/>
      <c r="C60" s="241"/>
      <c r="D60" s="241"/>
      <c r="E60" s="241"/>
      <c r="F60" s="241"/>
      <c r="G60" s="241"/>
      <c r="H60" s="241"/>
      <c r="I60" s="241"/>
      <c r="J60" s="241"/>
      <c r="K60" s="242"/>
      <c r="M60" s="17"/>
      <c r="N60" s="17"/>
      <c r="O60" s="17"/>
      <c r="P60" s="17"/>
    </row>
    <row r="61" spans="1:16" ht="12" customHeight="1" x14ac:dyDescent="0.2">
      <c r="A61" s="247" t="s">
        <v>86</v>
      </c>
      <c r="B61" s="200"/>
      <c r="C61" s="200"/>
      <c r="D61" s="200"/>
      <c r="E61" s="200"/>
      <c r="F61" s="200"/>
      <c r="G61" s="200"/>
      <c r="H61" s="200"/>
      <c r="I61" s="200"/>
      <c r="J61" s="200"/>
      <c r="K61" s="201"/>
      <c r="M61" s="17"/>
      <c r="N61" s="17"/>
      <c r="O61" s="17"/>
      <c r="P61" s="17"/>
    </row>
    <row r="62" spans="1:16" ht="12" customHeight="1" x14ac:dyDescent="0.2">
      <c r="A62" s="199"/>
      <c r="B62" s="200"/>
      <c r="C62" s="200"/>
      <c r="D62" s="200"/>
      <c r="E62" s="200"/>
      <c r="F62" s="200"/>
      <c r="G62" s="200"/>
      <c r="H62" s="200"/>
      <c r="I62" s="200"/>
      <c r="J62" s="200"/>
      <c r="K62" s="201"/>
      <c r="M62" s="17"/>
      <c r="N62" s="17"/>
      <c r="O62" s="17"/>
      <c r="P62" s="17"/>
    </row>
    <row r="63" spans="1:16" ht="10.5" customHeight="1" x14ac:dyDescent="0.2">
      <c r="A63" s="199"/>
      <c r="B63" s="200"/>
      <c r="C63" s="200"/>
      <c r="D63" s="200"/>
      <c r="E63" s="200"/>
      <c r="F63" s="200"/>
      <c r="G63" s="200"/>
      <c r="H63" s="200"/>
      <c r="I63" s="200"/>
      <c r="J63" s="200"/>
      <c r="K63" s="201"/>
      <c r="M63" s="17"/>
      <c r="N63" s="17"/>
      <c r="O63" s="17"/>
      <c r="P63" s="17"/>
    </row>
    <row r="64" spans="1:16" ht="12" customHeight="1" x14ac:dyDescent="0.2">
      <c r="A64" s="199"/>
      <c r="B64" s="200"/>
      <c r="C64" s="200"/>
      <c r="D64" s="200"/>
      <c r="E64" s="200"/>
      <c r="F64" s="200"/>
      <c r="G64" s="200"/>
      <c r="H64" s="200"/>
      <c r="I64" s="200"/>
      <c r="J64" s="200"/>
      <c r="K64" s="201"/>
      <c r="M64" s="17"/>
      <c r="N64" s="17"/>
      <c r="O64" s="17"/>
      <c r="P64" s="17"/>
    </row>
    <row r="65" spans="1:16" ht="12" customHeight="1" x14ac:dyDescent="0.2">
      <c r="A65" s="240"/>
      <c r="B65" s="241"/>
      <c r="C65" s="241"/>
      <c r="D65" s="241"/>
      <c r="E65" s="241"/>
      <c r="F65" s="241"/>
      <c r="G65" s="241"/>
      <c r="H65" s="241"/>
      <c r="I65" s="241"/>
      <c r="J65" s="241"/>
      <c r="K65" s="242"/>
      <c r="M65" s="17"/>
      <c r="N65" s="17"/>
      <c r="O65" s="17"/>
      <c r="P65" s="17"/>
    </row>
    <row r="66" spans="1:16" ht="12" customHeight="1" x14ac:dyDescent="0.2">
      <c r="A66" s="246" t="s">
        <v>63</v>
      </c>
      <c r="B66" s="246"/>
      <c r="C66" s="246"/>
      <c r="D66" s="246"/>
      <c r="E66" s="246"/>
      <c r="F66" s="246"/>
      <c r="G66" s="246"/>
      <c r="H66" s="246"/>
      <c r="I66" s="246"/>
      <c r="J66" s="246"/>
      <c r="K66" s="246"/>
      <c r="L66" s="17"/>
      <c r="M66" s="17"/>
      <c r="N66" s="17"/>
      <c r="O66" s="17"/>
      <c r="P66" s="17"/>
    </row>
  </sheetData>
  <mergeCells count="22">
    <mergeCell ref="A59:K59"/>
    <mergeCell ref="A60:K60"/>
    <mergeCell ref="I4:I6"/>
    <mergeCell ref="J5:J6"/>
    <mergeCell ref="A66:K66"/>
    <mergeCell ref="E3:E6"/>
    <mergeCell ref="F3:F6"/>
    <mergeCell ref="A65:K65"/>
    <mergeCell ref="A61:K64"/>
    <mergeCell ref="B2:B6"/>
    <mergeCell ref="J7:K7"/>
    <mergeCell ref="C7:I7"/>
    <mergeCell ref="J1:K1"/>
    <mergeCell ref="A1:I1"/>
    <mergeCell ref="H3:H6"/>
    <mergeCell ref="I2:K3"/>
    <mergeCell ref="G2:H2"/>
    <mergeCell ref="K5:K6"/>
    <mergeCell ref="G3:G6"/>
    <mergeCell ref="A2:A6"/>
    <mergeCell ref="C3:C6"/>
    <mergeCell ref="D3:D6"/>
  </mergeCells>
  <phoneticPr fontId="4" type="noConversion"/>
  <printOptions horizontalCentered="1" verticalCentered="1"/>
  <pageMargins left="0.5" right="0.5" top="0.4" bottom="0.45" header="0" footer="0"/>
  <pageSetup scale="79"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P65"/>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8" customWidth="1"/>
    <col min="2" max="2" width="12.7109375" style="15" customWidth="1"/>
    <col min="3" max="9" width="12.7109375" style="16" customWidth="1"/>
    <col min="10" max="11" width="12.7109375" style="23" customWidth="1"/>
    <col min="12" max="16" width="12.7109375" style="18" customWidth="1"/>
    <col min="17" max="16384" width="12.7109375" style="17"/>
  </cols>
  <sheetData>
    <row r="1" spans="1:16" s="58" customFormat="1" ht="12" customHeight="1" thickBot="1" x14ac:dyDescent="0.25">
      <c r="A1" s="228" t="s">
        <v>49</v>
      </c>
      <c r="B1" s="228"/>
      <c r="C1" s="228"/>
      <c r="D1" s="228"/>
      <c r="E1" s="228"/>
      <c r="F1" s="228"/>
      <c r="G1" s="228"/>
      <c r="H1" s="228"/>
      <c r="I1" s="228"/>
      <c r="J1" s="227" t="s">
        <v>6</v>
      </c>
      <c r="K1" s="227"/>
      <c r="L1" s="59"/>
      <c r="M1" s="59"/>
      <c r="N1" s="59"/>
      <c r="O1" s="59"/>
      <c r="P1" s="59"/>
    </row>
    <row r="2" spans="1:16" ht="12" customHeight="1" thickTop="1" x14ac:dyDescent="0.2">
      <c r="A2" s="220" t="s">
        <v>18</v>
      </c>
      <c r="B2" s="205" t="s">
        <v>25</v>
      </c>
      <c r="C2" s="30" t="s">
        <v>0</v>
      </c>
      <c r="D2" s="31"/>
      <c r="E2" s="19"/>
      <c r="F2" s="19"/>
      <c r="G2" s="233" t="s">
        <v>43</v>
      </c>
      <c r="H2" s="234"/>
      <c r="I2" s="229" t="s">
        <v>46</v>
      </c>
      <c r="J2" s="230"/>
      <c r="K2" s="230"/>
    </row>
    <row r="3" spans="1:16" ht="12" customHeight="1" x14ac:dyDescent="0.2">
      <c r="A3" s="221"/>
      <c r="B3" s="206"/>
      <c r="C3" s="213" t="s">
        <v>26</v>
      </c>
      <c r="D3" s="216" t="s">
        <v>20</v>
      </c>
      <c r="E3" s="216" t="s">
        <v>13</v>
      </c>
      <c r="F3" s="216" t="s">
        <v>29</v>
      </c>
      <c r="G3" s="216" t="s">
        <v>30</v>
      </c>
      <c r="H3" s="217" t="s">
        <v>14</v>
      </c>
      <c r="I3" s="231"/>
      <c r="J3" s="232"/>
      <c r="K3" s="232"/>
    </row>
    <row r="4" spans="1:16" ht="12" customHeight="1" x14ac:dyDescent="0.2">
      <c r="A4" s="221"/>
      <c r="B4" s="206"/>
      <c r="C4" s="214"/>
      <c r="D4" s="214"/>
      <c r="E4" s="214"/>
      <c r="F4" s="214"/>
      <c r="G4" s="214"/>
      <c r="H4" s="214"/>
      <c r="I4" s="243" t="s">
        <v>1</v>
      </c>
      <c r="J4" s="21" t="s">
        <v>17</v>
      </c>
      <c r="K4" s="20"/>
    </row>
    <row r="5" spans="1:16" ht="12" customHeight="1" x14ac:dyDescent="0.2">
      <c r="A5" s="221"/>
      <c r="B5" s="206"/>
      <c r="C5" s="214"/>
      <c r="D5" s="214"/>
      <c r="E5" s="214"/>
      <c r="F5" s="214"/>
      <c r="G5" s="214"/>
      <c r="H5" s="214"/>
      <c r="I5" s="214"/>
      <c r="J5" s="244" t="s">
        <v>2</v>
      </c>
      <c r="K5" s="22" t="s">
        <v>60</v>
      </c>
    </row>
    <row r="6" spans="1:16" ht="12" customHeight="1" x14ac:dyDescent="0.2">
      <c r="A6" s="222"/>
      <c r="B6" s="207"/>
      <c r="C6" s="215"/>
      <c r="D6" s="215"/>
      <c r="E6" s="215"/>
      <c r="F6" s="215"/>
      <c r="G6" s="215"/>
      <c r="H6" s="215"/>
      <c r="I6" s="215"/>
      <c r="J6" s="245"/>
      <c r="K6" s="24" t="s">
        <v>59</v>
      </c>
    </row>
    <row r="7" spans="1:16" ht="12" customHeight="1" x14ac:dyDescent="0.2">
      <c r="A7" s="77"/>
      <c r="B7" s="93" t="s">
        <v>32</v>
      </c>
      <c r="C7" s="250" t="s">
        <v>37</v>
      </c>
      <c r="D7" s="260"/>
      <c r="E7" s="260"/>
      <c r="F7" s="260"/>
      <c r="G7" s="260"/>
      <c r="H7" s="260"/>
      <c r="I7" s="260"/>
      <c r="J7" s="248" t="s">
        <v>3</v>
      </c>
      <c r="K7" s="249"/>
      <c r="L7" s="89"/>
      <c r="M7" s="89"/>
      <c r="N7" s="89"/>
      <c r="O7" s="89"/>
      <c r="P7" s="89"/>
    </row>
    <row r="8" spans="1:16" ht="12" customHeight="1" x14ac:dyDescent="0.2">
      <c r="A8" s="51">
        <v>1970</v>
      </c>
      <c r="B8" s="64">
        <v>205.05199999999999</v>
      </c>
      <c r="C8" s="71">
        <v>402.65</v>
      </c>
      <c r="D8" s="72" t="s">
        <v>7</v>
      </c>
      <c r="E8" s="75" t="s">
        <v>7</v>
      </c>
      <c r="F8" s="71">
        <f t="shared" ref="F8:F38" si="0">SUM(C8,D8,E8)</f>
        <v>402.65</v>
      </c>
      <c r="G8" s="75" t="s">
        <v>7</v>
      </c>
      <c r="H8" s="75" t="s">
        <v>7</v>
      </c>
      <c r="I8" s="71">
        <f t="shared" ref="I8:I27" si="1">F8-SUM(G8,H8)</f>
        <v>402.65</v>
      </c>
      <c r="J8" s="149">
        <f t="shared" ref="J8:J38" si="2">IF(I8=0,0,IF(B8=0,0,I8/B8))</f>
        <v>1.9636482453231374</v>
      </c>
      <c r="K8" s="149">
        <f t="shared" ref="K8:K45" si="3">J8*0.636</f>
        <v>1.2488802840255153</v>
      </c>
    </row>
    <row r="9" spans="1:16" ht="12" customHeight="1" x14ac:dyDescent="0.2">
      <c r="A9" s="54">
        <v>1971</v>
      </c>
      <c r="B9" s="65">
        <v>207.661</v>
      </c>
      <c r="C9" s="73">
        <v>440.35</v>
      </c>
      <c r="D9" s="74" t="s">
        <v>7</v>
      </c>
      <c r="E9" s="76" t="s">
        <v>7</v>
      </c>
      <c r="F9" s="73">
        <f t="shared" si="0"/>
        <v>440.35</v>
      </c>
      <c r="G9" s="76" t="s">
        <v>7</v>
      </c>
      <c r="H9" s="76" t="s">
        <v>7</v>
      </c>
      <c r="I9" s="73">
        <f t="shared" si="1"/>
        <v>440.35</v>
      </c>
      <c r="J9" s="148">
        <f t="shared" si="2"/>
        <v>2.1205233529646876</v>
      </c>
      <c r="K9" s="148">
        <f t="shared" si="3"/>
        <v>1.3486528524855415</v>
      </c>
    </row>
    <row r="10" spans="1:16" ht="12" customHeight="1" x14ac:dyDescent="0.2">
      <c r="A10" s="54">
        <v>1972</v>
      </c>
      <c r="B10" s="65">
        <v>209.89599999999999</v>
      </c>
      <c r="C10" s="73">
        <v>443.55</v>
      </c>
      <c r="D10" s="74" t="s">
        <v>7</v>
      </c>
      <c r="E10" s="76" t="s">
        <v>7</v>
      </c>
      <c r="F10" s="73">
        <f t="shared" si="0"/>
        <v>443.55</v>
      </c>
      <c r="G10" s="76" t="s">
        <v>7</v>
      </c>
      <c r="H10" s="76" t="s">
        <v>7</v>
      </c>
      <c r="I10" s="73">
        <f t="shared" si="1"/>
        <v>443.55</v>
      </c>
      <c r="J10" s="148">
        <f t="shared" si="2"/>
        <v>2.1131893890307585</v>
      </c>
      <c r="K10" s="148">
        <f t="shared" si="3"/>
        <v>1.3439884514235625</v>
      </c>
    </row>
    <row r="11" spans="1:16" ht="12" customHeight="1" x14ac:dyDescent="0.2">
      <c r="A11" s="54">
        <v>1973</v>
      </c>
      <c r="B11" s="65">
        <v>211.90899999999999</v>
      </c>
      <c r="C11" s="73">
        <v>475.45</v>
      </c>
      <c r="D11" s="74" t="s">
        <v>7</v>
      </c>
      <c r="E11" s="76" t="s">
        <v>7</v>
      </c>
      <c r="F11" s="73">
        <f t="shared" si="0"/>
        <v>475.45</v>
      </c>
      <c r="G11" s="76" t="s">
        <v>7</v>
      </c>
      <c r="H11" s="76" t="s">
        <v>7</v>
      </c>
      <c r="I11" s="73">
        <f t="shared" si="1"/>
        <v>475.45</v>
      </c>
      <c r="J11" s="148">
        <f t="shared" si="2"/>
        <v>2.2436517561783598</v>
      </c>
      <c r="K11" s="148">
        <f t="shared" si="3"/>
        <v>1.4269625169294369</v>
      </c>
    </row>
    <row r="12" spans="1:16" ht="12" customHeight="1" x14ac:dyDescent="0.2">
      <c r="A12" s="54">
        <v>1974</v>
      </c>
      <c r="B12" s="65">
        <v>213.85400000000001</v>
      </c>
      <c r="C12" s="73">
        <v>491.05</v>
      </c>
      <c r="D12" s="74" t="s">
        <v>7</v>
      </c>
      <c r="E12" s="76" t="s">
        <v>7</v>
      </c>
      <c r="F12" s="73">
        <f t="shared" si="0"/>
        <v>491.05</v>
      </c>
      <c r="G12" s="76" t="s">
        <v>7</v>
      </c>
      <c r="H12" s="76" t="s">
        <v>7</v>
      </c>
      <c r="I12" s="73">
        <f t="shared" si="1"/>
        <v>491.05</v>
      </c>
      <c r="J12" s="148">
        <f t="shared" si="2"/>
        <v>2.296192729619273</v>
      </c>
      <c r="K12" s="148">
        <f t="shared" si="3"/>
        <v>1.4603785760378576</v>
      </c>
    </row>
    <row r="13" spans="1:16" ht="12" customHeight="1" x14ac:dyDescent="0.2">
      <c r="A13" s="56">
        <v>1975</v>
      </c>
      <c r="B13" s="65">
        <v>215.97300000000001</v>
      </c>
      <c r="C13" s="73">
        <v>431.7</v>
      </c>
      <c r="D13" s="74" t="s">
        <v>7</v>
      </c>
      <c r="E13" s="76" t="s">
        <v>7</v>
      </c>
      <c r="F13" s="73">
        <f t="shared" si="0"/>
        <v>431.7</v>
      </c>
      <c r="G13" s="76" t="s">
        <v>7</v>
      </c>
      <c r="H13" s="76" t="s">
        <v>7</v>
      </c>
      <c r="I13" s="73">
        <f t="shared" si="1"/>
        <v>431.7</v>
      </c>
      <c r="J13" s="148">
        <f t="shared" si="2"/>
        <v>1.9988609687322025</v>
      </c>
      <c r="K13" s="148">
        <f t="shared" si="3"/>
        <v>1.2712755761136809</v>
      </c>
    </row>
    <row r="14" spans="1:16" ht="12" customHeight="1" x14ac:dyDescent="0.2">
      <c r="A14" s="53">
        <v>1976</v>
      </c>
      <c r="B14" s="64">
        <v>218.035</v>
      </c>
      <c r="C14" s="71">
        <v>424.6</v>
      </c>
      <c r="D14" s="72" t="s">
        <v>7</v>
      </c>
      <c r="E14" s="75" t="s">
        <v>7</v>
      </c>
      <c r="F14" s="71">
        <f t="shared" si="0"/>
        <v>424.6</v>
      </c>
      <c r="G14" s="75" t="s">
        <v>7</v>
      </c>
      <c r="H14" s="75" t="s">
        <v>7</v>
      </c>
      <c r="I14" s="71">
        <f t="shared" si="1"/>
        <v>424.6</v>
      </c>
      <c r="J14" s="149">
        <f t="shared" si="2"/>
        <v>1.947393767055748</v>
      </c>
      <c r="K14" s="149">
        <f t="shared" si="3"/>
        <v>1.2385424358474557</v>
      </c>
    </row>
    <row r="15" spans="1:16" ht="12" customHeight="1" x14ac:dyDescent="0.2">
      <c r="A15" s="53">
        <v>1977</v>
      </c>
      <c r="B15" s="64">
        <v>220.23899999999998</v>
      </c>
      <c r="C15" s="71">
        <v>487.25</v>
      </c>
      <c r="D15" s="72" t="s">
        <v>7</v>
      </c>
      <c r="E15" s="75" t="s">
        <v>7</v>
      </c>
      <c r="F15" s="71">
        <f t="shared" si="0"/>
        <v>487.25</v>
      </c>
      <c r="G15" s="75" t="s">
        <v>7</v>
      </c>
      <c r="H15" s="75" t="s">
        <v>7</v>
      </c>
      <c r="I15" s="71">
        <f t="shared" si="1"/>
        <v>487.25</v>
      </c>
      <c r="J15" s="149">
        <f t="shared" si="2"/>
        <v>2.2123692897261615</v>
      </c>
      <c r="K15" s="149">
        <f t="shared" si="3"/>
        <v>1.4070668682658387</v>
      </c>
    </row>
    <row r="16" spans="1:16" ht="12" customHeight="1" x14ac:dyDescent="0.2">
      <c r="A16" s="53">
        <v>1978</v>
      </c>
      <c r="B16" s="64">
        <v>222.58500000000001</v>
      </c>
      <c r="C16" s="71">
        <v>503.05</v>
      </c>
      <c r="D16" s="72" t="s">
        <v>7</v>
      </c>
      <c r="E16" s="75" t="s">
        <v>7</v>
      </c>
      <c r="F16" s="71">
        <f t="shared" si="0"/>
        <v>503.05</v>
      </c>
      <c r="G16" s="75" t="s">
        <v>7</v>
      </c>
      <c r="H16" s="75" t="s">
        <v>7</v>
      </c>
      <c r="I16" s="71">
        <f t="shared" si="1"/>
        <v>503.05</v>
      </c>
      <c r="J16" s="149">
        <f t="shared" si="2"/>
        <v>2.2600354920592132</v>
      </c>
      <c r="K16" s="149">
        <f t="shared" si="3"/>
        <v>1.4373825729496597</v>
      </c>
    </row>
    <row r="17" spans="1:11" ht="12" customHeight="1" x14ac:dyDescent="0.2">
      <c r="A17" s="53">
        <v>1979</v>
      </c>
      <c r="B17" s="64">
        <v>225.05500000000001</v>
      </c>
      <c r="C17" s="71">
        <v>475.85</v>
      </c>
      <c r="D17" s="72" t="s">
        <v>7</v>
      </c>
      <c r="E17" s="75" t="s">
        <v>7</v>
      </c>
      <c r="F17" s="71">
        <f t="shared" si="0"/>
        <v>475.85</v>
      </c>
      <c r="G17" s="75" t="s">
        <v>7</v>
      </c>
      <c r="H17" s="75" t="s">
        <v>7</v>
      </c>
      <c r="I17" s="71">
        <f t="shared" si="1"/>
        <v>475.85</v>
      </c>
      <c r="J17" s="149">
        <f t="shared" si="2"/>
        <v>2.1143720423896379</v>
      </c>
      <c r="K17" s="149">
        <f t="shared" si="3"/>
        <v>1.3447406189598097</v>
      </c>
    </row>
    <row r="18" spans="1:11" ht="12" customHeight="1" x14ac:dyDescent="0.2">
      <c r="A18" s="51">
        <v>1980</v>
      </c>
      <c r="B18" s="64">
        <v>227.726</v>
      </c>
      <c r="C18" s="71">
        <v>438.85</v>
      </c>
      <c r="D18" s="72" t="s">
        <v>7</v>
      </c>
      <c r="E18" s="75" t="s">
        <v>7</v>
      </c>
      <c r="F18" s="71">
        <f t="shared" si="0"/>
        <v>438.85</v>
      </c>
      <c r="G18" s="75" t="s">
        <v>7</v>
      </c>
      <c r="H18" s="75" t="s">
        <v>7</v>
      </c>
      <c r="I18" s="71">
        <f t="shared" si="1"/>
        <v>438.85</v>
      </c>
      <c r="J18" s="149">
        <f t="shared" si="2"/>
        <v>1.9270965985438642</v>
      </c>
      <c r="K18" s="149">
        <f t="shared" si="3"/>
        <v>1.2256334366738977</v>
      </c>
    </row>
    <row r="19" spans="1:11" ht="12" customHeight="1" x14ac:dyDescent="0.2">
      <c r="A19" s="54">
        <v>1981</v>
      </c>
      <c r="B19" s="65">
        <v>229.96600000000001</v>
      </c>
      <c r="C19" s="73">
        <v>410.8</v>
      </c>
      <c r="D19" s="74" t="s">
        <v>7</v>
      </c>
      <c r="E19" s="76" t="s">
        <v>7</v>
      </c>
      <c r="F19" s="73">
        <f t="shared" si="0"/>
        <v>410.8</v>
      </c>
      <c r="G19" s="76" t="s">
        <v>7</v>
      </c>
      <c r="H19" s="76" t="s">
        <v>7</v>
      </c>
      <c r="I19" s="73">
        <f t="shared" si="1"/>
        <v>410.8</v>
      </c>
      <c r="J19" s="148">
        <f t="shared" si="2"/>
        <v>1.7863510258038144</v>
      </c>
      <c r="K19" s="148">
        <f t="shared" si="3"/>
        <v>1.136119252411226</v>
      </c>
    </row>
    <row r="20" spans="1:11" ht="12" customHeight="1" x14ac:dyDescent="0.2">
      <c r="A20" s="54">
        <v>1982</v>
      </c>
      <c r="B20" s="65">
        <v>232.18799999999999</v>
      </c>
      <c r="C20" s="73">
        <v>437.55</v>
      </c>
      <c r="D20" s="74" t="s">
        <v>7</v>
      </c>
      <c r="E20" s="76" t="s">
        <v>7</v>
      </c>
      <c r="F20" s="73">
        <f t="shared" si="0"/>
        <v>437.55</v>
      </c>
      <c r="G20" s="76" t="s">
        <v>7</v>
      </c>
      <c r="H20" s="76" t="s">
        <v>7</v>
      </c>
      <c r="I20" s="73">
        <f t="shared" si="1"/>
        <v>437.55</v>
      </c>
      <c r="J20" s="148">
        <f t="shared" si="2"/>
        <v>1.8844643134012096</v>
      </c>
      <c r="K20" s="148">
        <f t="shared" si="3"/>
        <v>1.1985193033231694</v>
      </c>
    </row>
    <row r="21" spans="1:11" ht="12" customHeight="1" x14ac:dyDescent="0.2">
      <c r="A21" s="54">
        <v>1983</v>
      </c>
      <c r="B21" s="65">
        <v>234.30699999999999</v>
      </c>
      <c r="C21" s="73">
        <v>435.5</v>
      </c>
      <c r="D21" s="74" t="s">
        <v>7</v>
      </c>
      <c r="E21" s="76" t="s">
        <v>7</v>
      </c>
      <c r="F21" s="73">
        <f t="shared" si="0"/>
        <v>435.5</v>
      </c>
      <c r="G21" s="76" t="s">
        <v>7</v>
      </c>
      <c r="H21" s="76" t="s">
        <v>7</v>
      </c>
      <c r="I21" s="73">
        <f t="shared" si="1"/>
        <v>435.5</v>
      </c>
      <c r="J21" s="148">
        <f t="shared" si="2"/>
        <v>1.858672596209247</v>
      </c>
      <c r="K21" s="148">
        <f t="shared" si="3"/>
        <v>1.1821157711890811</v>
      </c>
    </row>
    <row r="22" spans="1:11" ht="12" customHeight="1" x14ac:dyDescent="0.2">
      <c r="A22" s="54">
        <v>1984</v>
      </c>
      <c r="B22" s="65">
        <v>236.34800000000001</v>
      </c>
      <c r="C22" s="73">
        <v>427.6</v>
      </c>
      <c r="D22" s="74" t="s">
        <v>7</v>
      </c>
      <c r="E22" s="76" t="s">
        <v>7</v>
      </c>
      <c r="F22" s="73">
        <f t="shared" si="0"/>
        <v>427.6</v>
      </c>
      <c r="G22" s="76" t="s">
        <v>7</v>
      </c>
      <c r="H22" s="76" t="s">
        <v>7</v>
      </c>
      <c r="I22" s="73">
        <f t="shared" si="1"/>
        <v>427.6</v>
      </c>
      <c r="J22" s="148">
        <f t="shared" si="2"/>
        <v>1.8091966083910167</v>
      </c>
      <c r="K22" s="148">
        <f t="shared" si="3"/>
        <v>1.1506490429366867</v>
      </c>
    </row>
    <row r="23" spans="1:11" ht="12" customHeight="1" x14ac:dyDescent="0.2">
      <c r="A23" s="56">
        <v>1985</v>
      </c>
      <c r="B23" s="65">
        <v>238.46600000000001</v>
      </c>
      <c r="C23" s="73">
        <v>450.2</v>
      </c>
      <c r="D23" s="74" t="s">
        <v>7</v>
      </c>
      <c r="E23" s="76" t="s">
        <v>7</v>
      </c>
      <c r="F23" s="73">
        <f t="shared" si="0"/>
        <v>450.2</v>
      </c>
      <c r="G23" s="76" t="s">
        <v>7</v>
      </c>
      <c r="H23" s="76" t="s">
        <v>7</v>
      </c>
      <c r="I23" s="73">
        <f t="shared" si="1"/>
        <v>450.2</v>
      </c>
      <c r="J23" s="148">
        <f t="shared" si="2"/>
        <v>1.8879001618679392</v>
      </c>
      <c r="K23" s="148">
        <f t="shared" si="3"/>
        <v>1.2007045029480092</v>
      </c>
    </row>
    <row r="24" spans="1:11" ht="12" customHeight="1" x14ac:dyDescent="0.2">
      <c r="A24" s="53">
        <v>1986</v>
      </c>
      <c r="B24" s="64">
        <v>240.65100000000001</v>
      </c>
      <c r="C24" s="71">
        <v>434</v>
      </c>
      <c r="D24" s="72" t="s">
        <v>7</v>
      </c>
      <c r="E24" s="75" t="s">
        <v>7</v>
      </c>
      <c r="F24" s="71">
        <f t="shared" si="0"/>
        <v>434</v>
      </c>
      <c r="G24" s="75" t="s">
        <v>7</v>
      </c>
      <c r="H24" s="75" t="s">
        <v>7</v>
      </c>
      <c r="I24" s="71">
        <f t="shared" si="1"/>
        <v>434</v>
      </c>
      <c r="J24" s="149">
        <f t="shared" si="2"/>
        <v>1.8034414982692779</v>
      </c>
      <c r="K24" s="149">
        <f t="shared" si="3"/>
        <v>1.1469887928992608</v>
      </c>
    </row>
    <row r="25" spans="1:11" ht="12" customHeight="1" x14ac:dyDescent="0.2">
      <c r="A25" s="53">
        <v>1987</v>
      </c>
      <c r="B25" s="64">
        <v>242.804</v>
      </c>
      <c r="C25" s="71">
        <v>432.6</v>
      </c>
      <c r="D25" s="72" t="s">
        <v>7</v>
      </c>
      <c r="E25" s="75" t="s">
        <v>7</v>
      </c>
      <c r="F25" s="71">
        <f t="shared" si="0"/>
        <v>432.6</v>
      </c>
      <c r="G25" s="75" t="s">
        <v>7</v>
      </c>
      <c r="H25" s="75" t="s">
        <v>7</v>
      </c>
      <c r="I25" s="71">
        <f t="shared" si="1"/>
        <v>432.6</v>
      </c>
      <c r="J25" s="149">
        <f t="shared" si="2"/>
        <v>1.7816839920264906</v>
      </c>
      <c r="K25" s="149">
        <f t="shared" si="3"/>
        <v>1.1331510189288481</v>
      </c>
    </row>
    <row r="26" spans="1:11" ht="12" customHeight="1" x14ac:dyDescent="0.2">
      <c r="A26" s="53">
        <v>1988</v>
      </c>
      <c r="B26" s="64">
        <v>245.02099999999999</v>
      </c>
      <c r="C26" s="71">
        <v>476.4</v>
      </c>
      <c r="D26" s="72" t="s">
        <v>7</v>
      </c>
      <c r="E26" s="75" t="s">
        <v>7</v>
      </c>
      <c r="F26" s="71">
        <f t="shared" si="0"/>
        <v>476.4</v>
      </c>
      <c r="G26" s="75" t="s">
        <v>7</v>
      </c>
      <c r="H26" s="75" t="s">
        <v>7</v>
      </c>
      <c r="I26" s="71">
        <f t="shared" si="1"/>
        <v>476.4</v>
      </c>
      <c r="J26" s="149">
        <f t="shared" si="2"/>
        <v>1.9443231396492546</v>
      </c>
      <c r="K26" s="149">
        <f t="shared" si="3"/>
        <v>1.2365895168169259</v>
      </c>
    </row>
    <row r="27" spans="1:11" ht="12" customHeight="1" x14ac:dyDescent="0.2">
      <c r="A27" s="53">
        <v>1989</v>
      </c>
      <c r="B27" s="64">
        <v>247.34200000000001</v>
      </c>
      <c r="C27" s="71">
        <v>498.4</v>
      </c>
      <c r="D27" s="71">
        <v>0.92084144400000001</v>
      </c>
      <c r="E27" s="75" t="s">
        <v>7</v>
      </c>
      <c r="F27" s="71">
        <f t="shared" si="0"/>
        <v>499.320841444</v>
      </c>
      <c r="G27" s="75">
        <v>10.003016424</v>
      </c>
      <c r="H27" s="75" t="s">
        <v>7</v>
      </c>
      <c r="I27" s="71">
        <f t="shared" si="1"/>
        <v>489.31782501999999</v>
      </c>
      <c r="J27" s="149">
        <f t="shared" si="2"/>
        <v>1.9783046349588826</v>
      </c>
      <c r="K27" s="149">
        <f t="shared" si="3"/>
        <v>1.2582017478338494</v>
      </c>
    </row>
    <row r="28" spans="1:11" ht="12" customHeight="1" x14ac:dyDescent="0.2">
      <c r="A28" s="51">
        <v>1990</v>
      </c>
      <c r="B28" s="64">
        <v>250.13200000000001</v>
      </c>
      <c r="C28" s="71">
        <v>459.46660000000003</v>
      </c>
      <c r="D28" s="71">
        <v>2.4255960000000001</v>
      </c>
      <c r="E28" s="75" t="s">
        <v>7</v>
      </c>
      <c r="F28" s="71">
        <f t="shared" si="0"/>
        <v>461.89219600000001</v>
      </c>
      <c r="G28" s="75">
        <v>16.088417063999998</v>
      </c>
      <c r="H28" s="75" t="s">
        <v>7</v>
      </c>
      <c r="I28" s="71">
        <f t="shared" ref="I28:I38" si="4">F28-SUM(G28,H28)</f>
        <v>445.80377893600001</v>
      </c>
      <c r="J28" s="149">
        <f t="shared" si="2"/>
        <v>1.7822740750323829</v>
      </c>
      <c r="K28" s="149">
        <f t="shared" si="3"/>
        <v>1.1335263117205956</v>
      </c>
    </row>
    <row r="29" spans="1:11" ht="12" customHeight="1" x14ac:dyDescent="0.2">
      <c r="A29" s="54">
        <v>1991</v>
      </c>
      <c r="B29" s="65">
        <v>253.49299999999999</v>
      </c>
      <c r="C29" s="73">
        <v>447.62549999999993</v>
      </c>
      <c r="D29" s="73">
        <v>0.67626339600000007</v>
      </c>
      <c r="E29" s="76" t="s">
        <v>7</v>
      </c>
      <c r="F29" s="73">
        <f t="shared" si="0"/>
        <v>448.30176339599996</v>
      </c>
      <c r="G29" s="76">
        <v>17.086888584</v>
      </c>
      <c r="H29" s="76" t="s">
        <v>7</v>
      </c>
      <c r="I29" s="73">
        <f t="shared" si="4"/>
        <v>431.21487481199995</v>
      </c>
      <c r="J29" s="148">
        <f t="shared" si="2"/>
        <v>1.7010918440035818</v>
      </c>
      <c r="K29" s="148">
        <f t="shared" si="3"/>
        <v>1.081894412786278</v>
      </c>
    </row>
    <row r="30" spans="1:11" ht="12" customHeight="1" x14ac:dyDescent="0.2">
      <c r="A30" s="54">
        <v>1992</v>
      </c>
      <c r="B30" s="65">
        <v>256.89400000000001</v>
      </c>
      <c r="C30" s="73">
        <v>482.91520000000003</v>
      </c>
      <c r="D30" s="73">
        <v>1.3409180959999998</v>
      </c>
      <c r="E30" s="76" t="s">
        <v>7</v>
      </c>
      <c r="F30" s="73">
        <f t="shared" si="0"/>
        <v>484.25611809600002</v>
      </c>
      <c r="G30" s="76">
        <v>24.435421092000002</v>
      </c>
      <c r="H30" s="76" t="s">
        <v>7</v>
      </c>
      <c r="I30" s="73">
        <f t="shared" si="4"/>
        <v>459.82069700400001</v>
      </c>
      <c r="J30" s="148">
        <f t="shared" si="2"/>
        <v>1.7899238479839934</v>
      </c>
      <c r="K30" s="148">
        <f t="shared" si="3"/>
        <v>1.1383915673178198</v>
      </c>
    </row>
    <row r="31" spans="1:11" ht="12" customHeight="1" x14ac:dyDescent="0.2">
      <c r="A31" s="54">
        <v>1993</v>
      </c>
      <c r="B31" s="65">
        <v>260.255</v>
      </c>
      <c r="C31" s="73">
        <v>481.96070000000003</v>
      </c>
      <c r="D31" s="73">
        <v>1.4941404119999999</v>
      </c>
      <c r="E31" s="76" t="s">
        <v>7</v>
      </c>
      <c r="F31" s="73">
        <f t="shared" si="0"/>
        <v>483.45484041200001</v>
      </c>
      <c r="G31" s="76">
        <v>31.987425420000005</v>
      </c>
      <c r="H31" s="76" t="s">
        <v>7</v>
      </c>
      <c r="I31" s="73">
        <f t="shared" si="4"/>
        <v>451.46741499199999</v>
      </c>
      <c r="J31" s="148">
        <f t="shared" si="2"/>
        <v>1.7347117826439453</v>
      </c>
      <c r="K31" s="148">
        <f t="shared" si="3"/>
        <v>1.1032766937615492</v>
      </c>
    </row>
    <row r="32" spans="1:11" ht="12" customHeight="1" x14ac:dyDescent="0.2">
      <c r="A32" s="54">
        <v>1994</v>
      </c>
      <c r="B32" s="65">
        <v>263.43599999999998</v>
      </c>
      <c r="C32" s="73">
        <v>500.16370000000006</v>
      </c>
      <c r="D32" s="73">
        <v>1.6367553960000001</v>
      </c>
      <c r="E32" s="76" t="s">
        <v>7</v>
      </c>
      <c r="F32" s="73">
        <f t="shared" si="0"/>
        <v>501.80045539600007</v>
      </c>
      <c r="G32" s="76">
        <v>49.248785568000002</v>
      </c>
      <c r="H32" s="76" t="s">
        <v>7</v>
      </c>
      <c r="I32" s="73">
        <f t="shared" si="4"/>
        <v>452.55166982800006</v>
      </c>
      <c r="J32" s="148">
        <f t="shared" si="2"/>
        <v>1.7178808888230921</v>
      </c>
      <c r="K32" s="148">
        <f t="shared" si="3"/>
        <v>1.0925722452914866</v>
      </c>
    </row>
    <row r="33" spans="1:11" ht="12" customHeight="1" x14ac:dyDescent="0.2">
      <c r="A33" s="56">
        <v>1995</v>
      </c>
      <c r="B33" s="65">
        <v>266.55700000000002</v>
      </c>
      <c r="C33" s="73">
        <v>567.26360000000011</v>
      </c>
      <c r="D33" s="73">
        <v>2.0971360320000003</v>
      </c>
      <c r="E33" s="76" t="s">
        <v>7</v>
      </c>
      <c r="F33" s="73">
        <f t="shared" si="0"/>
        <v>569.36073603200009</v>
      </c>
      <c r="G33" s="76">
        <v>54.263830272000007</v>
      </c>
      <c r="H33" s="76" t="s">
        <v>7</v>
      </c>
      <c r="I33" s="73">
        <f t="shared" si="4"/>
        <v>515.09690576000003</v>
      </c>
      <c r="J33" s="148">
        <f t="shared" si="2"/>
        <v>1.932408099430891</v>
      </c>
      <c r="K33" s="148">
        <f t="shared" si="3"/>
        <v>1.2290115512380466</v>
      </c>
    </row>
    <row r="34" spans="1:11" ht="12" customHeight="1" x14ac:dyDescent="0.2">
      <c r="A34" s="53">
        <v>1996</v>
      </c>
      <c r="B34" s="64">
        <v>269.66699999999997</v>
      </c>
      <c r="C34" s="71">
        <v>534.20069999999998</v>
      </c>
      <c r="D34" s="71">
        <v>1.6447029564000002</v>
      </c>
      <c r="E34" s="75" t="s">
        <v>7</v>
      </c>
      <c r="F34" s="71">
        <f t="shared" si="0"/>
        <v>535.84540295639999</v>
      </c>
      <c r="G34" s="75">
        <v>49.854167484000008</v>
      </c>
      <c r="H34" s="75" t="s">
        <v>7</v>
      </c>
      <c r="I34" s="71">
        <f t="shared" si="4"/>
        <v>485.99123547239998</v>
      </c>
      <c r="J34" s="149">
        <f t="shared" si="2"/>
        <v>1.802190240082769</v>
      </c>
      <c r="K34" s="149">
        <f t="shared" si="3"/>
        <v>1.1461929926926411</v>
      </c>
    </row>
    <row r="35" spans="1:11" ht="12" customHeight="1" x14ac:dyDescent="0.2">
      <c r="A35" s="53">
        <v>1997</v>
      </c>
      <c r="B35" s="64">
        <v>272.91199999999998</v>
      </c>
      <c r="C35" s="71">
        <v>514.42529999999999</v>
      </c>
      <c r="D35" s="71">
        <v>3.1993894200000002</v>
      </c>
      <c r="E35" s="75" t="s">
        <v>7</v>
      </c>
      <c r="F35" s="71">
        <f t="shared" si="0"/>
        <v>517.62468941999998</v>
      </c>
      <c r="G35" s="75">
        <v>49.426857011999999</v>
      </c>
      <c r="H35" s="75" t="s">
        <v>7</v>
      </c>
      <c r="I35" s="71">
        <f t="shared" si="4"/>
        <v>468.19783240799995</v>
      </c>
      <c r="J35" s="149">
        <f t="shared" si="2"/>
        <v>1.7155633772351526</v>
      </c>
      <c r="K35" s="149">
        <f t="shared" si="3"/>
        <v>1.091098307921557</v>
      </c>
    </row>
    <row r="36" spans="1:11" ht="12" customHeight="1" x14ac:dyDescent="0.2">
      <c r="A36" s="53">
        <v>1998</v>
      </c>
      <c r="B36" s="64">
        <v>276.11500000000001</v>
      </c>
      <c r="C36" s="71">
        <v>493.01530000000002</v>
      </c>
      <c r="D36" s="71">
        <v>4.0161173040000007</v>
      </c>
      <c r="E36" s="75" t="s">
        <v>7</v>
      </c>
      <c r="F36" s="71">
        <f t="shared" si="0"/>
        <v>497.031417304</v>
      </c>
      <c r="G36" s="75">
        <v>81.102150827999992</v>
      </c>
      <c r="H36" s="75" t="s">
        <v>7</v>
      </c>
      <c r="I36" s="71">
        <f t="shared" si="4"/>
        <v>415.92926647600001</v>
      </c>
      <c r="J36" s="149">
        <f t="shared" si="2"/>
        <v>1.5063624449088242</v>
      </c>
      <c r="K36" s="149">
        <f t="shared" si="3"/>
        <v>0.95804651496201221</v>
      </c>
    </row>
    <row r="37" spans="1:11" ht="12" customHeight="1" x14ac:dyDescent="0.2">
      <c r="A37" s="53">
        <v>1999</v>
      </c>
      <c r="B37" s="64">
        <v>279.29500000000002</v>
      </c>
      <c r="C37" s="71">
        <v>526.35540000000003</v>
      </c>
      <c r="D37" s="71">
        <v>2.9691475404000003</v>
      </c>
      <c r="E37" s="75" t="s">
        <v>7</v>
      </c>
      <c r="F37" s="71">
        <f t="shared" si="0"/>
        <v>529.32454754039998</v>
      </c>
      <c r="G37" s="75">
        <v>43.332877967999998</v>
      </c>
      <c r="H37" s="75" t="s">
        <v>7</v>
      </c>
      <c r="I37" s="71">
        <f t="shared" si="4"/>
        <v>485.99166957239999</v>
      </c>
      <c r="J37" s="149">
        <f t="shared" si="2"/>
        <v>1.7400657712182457</v>
      </c>
      <c r="K37" s="149">
        <f t="shared" si="3"/>
        <v>1.1066818304948043</v>
      </c>
    </row>
    <row r="38" spans="1:11" ht="12" customHeight="1" x14ac:dyDescent="0.2">
      <c r="A38" s="53">
        <v>2000</v>
      </c>
      <c r="B38" s="64">
        <v>282.38499999999999</v>
      </c>
      <c r="C38" s="71">
        <v>515.53700000000003</v>
      </c>
      <c r="D38" s="71">
        <v>4.4940147360000005</v>
      </c>
      <c r="E38" s="75" t="s">
        <v>7</v>
      </c>
      <c r="F38" s="71">
        <f t="shared" si="0"/>
        <v>520.03101473600009</v>
      </c>
      <c r="G38" s="75">
        <v>44.936020860000006</v>
      </c>
      <c r="H38" s="75" t="s">
        <v>7</v>
      </c>
      <c r="I38" s="71">
        <f t="shared" si="4"/>
        <v>475.0949938760001</v>
      </c>
      <c r="J38" s="149">
        <f t="shared" si="2"/>
        <v>1.6824370766010948</v>
      </c>
      <c r="K38" s="149">
        <f t="shared" si="3"/>
        <v>1.0700299807182962</v>
      </c>
    </row>
    <row r="39" spans="1:11" ht="12" customHeight="1" x14ac:dyDescent="0.2">
      <c r="A39" s="54">
        <v>2001</v>
      </c>
      <c r="B39" s="65">
        <v>285.30901899999998</v>
      </c>
      <c r="C39" s="73">
        <v>474.05420000000004</v>
      </c>
      <c r="D39" s="73">
        <v>6.7172786160000006</v>
      </c>
      <c r="E39" s="76" t="s">
        <v>7</v>
      </c>
      <c r="F39" s="73">
        <f t="shared" ref="F39:F44" si="5">SUM(C39,D39,E39)</f>
        <v>480.77147861600002</v>
      </c>
      <c r="G39" s="76">
        <v>36.435862845599999</v>
      </c>
      <c r="H39" s="76" t="s">
        <v>7</v>
      </c>
      <c r="I39" s="73">
        <f t="shared" ref="I39:I44" si="6">F39-SUM(G39,H39)</f>
        <v>444.33561577040001</v>
      </c>
      <c r="J39" s="148">
        <f t="shared" ref="J39:J44" si="7">IF(I39=0,0,IF(B39=0,0,I39/B39))</f>
        <v>1.5573837004094149</v>
      </c>
      <c r="K39" s="148">
        <f t="shared" si="3"/>
        <v>0.99049603346038784</v>
      </c>
    </row>
    <row r="40" spans="1:11" ht="12" customHeight="1" x14ac:dyDescent="0.2">
      <c r="A40" s="54">
        <v>2002</v>
      </c>
      <c r="B40" s="65">
        <v>288.10481800000002</v>
      </c>
      <c r="C40" s="73">
        <v>452.39710000000008</v>
      </c>
      <c r="D40" s="73">
        <v>12.984254059200003</v>
      </c>
      <c r="E40" s="76" t="s">
        <v>7</v>
      </c>
      <c r="F40" s="73">
        <f t="shared" si="5"/>
        <v>465.38135405920008</v>
      </c>
      <c r="G40" s="76">
        <v>60.774168449999998</v>
      </c>
      <c r="H40" s="76" t="s">
        <v>7</v>
      </c>
      <c r="I40" s="73">
        <f t="shared" si="6"/>
        <v>404.60718560920009</v>
      </c>
      <c r="J40" s="148">
        <f t="shared" si="7"/>
        <v>1.4043749369342378</v>
      </c>
      <c r="K40" s="148">
        <f t="shared" si="3"/>
        <v>0.8931824598901752</v>
      </c>
    </row>
    <row r="41" spans="1:11" ht="12" customHeight="1" x14ac:dyDescent="0.2">
      <c r="A41" s="54">
        <v>2003</v>
      </c>
      <c r="B41" s="65">
        <v>290.81963400000001</v>
      </c>
      <c r="C41" s="73">
        <v>454.68209999999999</v>
      </c>
      <c r="D41" s="73">
        <v>9.1201922280000023</v>
      </c>
      <c r="E41" s="76" t="s">
        <v>7</v>
      </c>
      <c r="F41" s="73">
        <f t="shared" si="5"/>
        <v>463.802292228</v>
      </c>
      <c r="G41" s="76">
        <v>61.579734347999995</v>
      </c>
      <c r="H41" s="76" t="s">
        <v>7</v>
      </c>
      <c r="I41" s="73">
        <f t="shared" si="6"/>
        <v>402.22255788000001</v>
      </c>
      <c r="J41" s="148">
        <f t="shared" si="7"/>
        <v>1.3830653465439682</v>
      </c>
      <c r="K41" s="148">
        <f t="shared" si="3"/>
        <v>0.87962956040196383</v>
      </c>
    </row>
    <row r="42" spans="1:11" ht="12" customHeight="1" x14ac:dyDescent="0.2">
      <c r="A42" s="54">
        <v>2004</v>
      </c>
      <c r="B42" s="65">
        <v>293.46318500000001</v>
      </c>
      <c r="C42" s="73">
        <v>402.89550000000003</v>
      </c>
      <c r="D42" s="73">
        <v>11.400799524000002</v>
      </c>
      <c r="E42" s="76" t="s">
        <v>7</v>
      </c>
      <c r="F42" s="73">
        <f t="shared" si="5"/>
        <v>414.29629952400001</v>
      </c>
      <c r="G42" s="76">
        <v>58.277012652000003</v>
      </c>
      <c r="H42" s="76" t="s">
        <v>7</v>
      </c>
      <c r="I42" s="73">
        <f t="shared" si="6"/>
        <v>356.01928687200001</v>
      </c>
      <c r="J42" s="148">
        <f t="shared" si="7"/>
        <v>1.2131650751081435</v>
      </c>
      <c r="K42" s="148">
        <f t="shared" si="3"/>
        <v>0.77157298776877925</v>
      </c>
    </row>
    <row r="43" spans="1:11" ht="12" customHeight="1" x14ac:dyDescent="0.2">
      <c r="A43" s="54">
        <v>2005</v>
      </c>
      <c r="B43" s="65">
        <v>296.186216</v>
      </c>
      <c r="C43" s="73">
        <v>342.87290000000007</v>
      </c>
      <c r="D43" s="73">
        <v>17.316615947999999</v>
      </c>
      <c r="E43" s="76" t="s">
        <v>7</v>
      </c>
      <c r="F43" s="73">
        <f t="shared" si="5"/>
        <v>360.18951594800006</v>
      </c>
      <c r="G43" s="76">
        <v>84.825060264000001</v>
      </c>
      <c r="H43" s="76" t="s">
        <v>7</v>
      </c>
      <c r="I43" s="73">
        <f t="shared" si="6"/>
        <v>275.36445568400006</v>
      </c>
      <c r="J43" s="148">
        <f t="shared" si="7"/>
        <v>0.92970044117110451</v>
      </c>
      <c r="K43" s="148">
        <f t="shared" si="3"/>
        <v>0.59128948058482245</v>
      </c>
    </row>
    <row r="44" spans="1:11" ht="12" customHeight="1" x14ac:dyDescent="0.2">
      <c r="A44" s="53">
        <v>2006</v>
      </c>
      <c r="B44" s="64">
        <v>298.99582500000002</v>
      </c>
      <c r="C44" s="71">
        <v>299.66210000000001</v>
      </c>
      <c r="D44" s="71">
        <v>19.269725340000001</v>
      </c>
      <c r="E44" s="75" t="s">
        <v>7</v>
      </c>
      <c r="F44" s="71">
        <f t="shared" si="5"/>
        <v>318.93182533999999</v>
      </c>
      <c r="G44" s="75">
        <v>87.587507568000007</v>
      </c>
      <c r="H44" s="75" t="s">
        <v>7</v>
      </c>
      <c r="I44" s="71">
        <f t="shared" si="6"/>
        <v>231.34431777199998</v>
      </c>
      <c r="J44" s="149">
        <f t="shared" si="7"/>
        <v>0.77373761915237438</v>
      </c>
      <c r="K44" s="149">
        <f t="shared" si="3"/>
        <v>0.49209712578091014</v>
      </c>
    </row>
    <row r="45" spans="1:11" ht="12" customHeight="1" x14ac:dyDescent="0.2">
      <c r="A45" s="53">
        <v>2007</v>
      </c>
      <c r="B45" s="64">
        <v>302.003917</v>
      </c>
      <c r="C45" s="71">
        <v>311.33670000000006</v>
      </c>
      <c r="D45" s="71">
        <v>20.410296228</v>
      </c>
      <c r="E45" s="75" t="s">
        <v>7</v>
      </c>
      <c r="F45" s="71">
        <f t="shared" ref="F45:F51" si="8">SUM(C45,D45,E45)</f>
        <v>331.74699622800006</v>
      </c>
      <c r="G45" s="75">
        <v>66.399736296</v>
      </c>
      <c r="H45" s="75" t="s">
        <v>7</v>
      </c>
      <c r="I45" s="71">
        <f t="shared" ref="I45:I50" si="9">F45-SUM(G45,H45)</f>
        <v>265.34725993200004</v>
      </c>
      <c r="J45" s="149">
        <f t="shared" ref="J45:J50" si="10">IF(I45=0,0,IF(B45=0,0,I45/B45))</f>
        <v>0.8786219151323128</v>
      </c>
      <c r="K45" s="149">
        <f t="shared" si="3"/>
        <v>0.55880353802415095</v>
      </c>
    </row>
    <row r="46" spans="1:11" ht="12" customHeight="1" x14ac:dyDescent="0.2">
      <c r="A46" s="53">
        <v>2008</v>
      </c>
      <c r="B46" s="64">
        <v>304.79776099999998</v>
      </c>
      <c r="C46" s="71">
        <v>306.62640000000005</v>
      </c>
      <c r="D46" s="71">
        <v>50.583659868959991</v>
      </c>
      <c r="E46" s="75" t="s">
        <v>7</v>
      </c>
      <c r="F46" s="71">
        <f t="shared" si="8"/>
        <v>357.21005986896006</v>
      </c>
      <c r="G46" s="75">
        <v>72.268460850480011</v>
      </c>
      <c r="H46" s="75" t="s">
        <v>7</v>
      </c>
      <c r="I46" s="71">
        <f t="shared" si="9"/>
        <v>284.94159901848002</v>
      </c>
      <c r="J46" s="149">
        <f t="shared" si="10"/>
        <v>0.93485463306431582</v>
      </c>
      <c r="K46" s="149">
        <f t="shared" ref="K46:K51" si="11">J46*0.636</f>
        <v>0.59456754662890487</v>
      </c>
    </row>
    <row r="47" spans="1:11" ht="12" customHeight="1" x14ac:dyDescent="0.2">
      <c r="A47" s="53">
        <v>2009</v>
      </c>
      <c r="B47" s="64">
        <v>307.43940600000002</v>
      </c>
      <c r="C47" s="71">
        <v>273.45370000000003</v>
      </c>
      <c r="D47" s="71">
        <v>74.185648030319996</v>
      </c>
      <c r="E47" s="75" t="s">
        <v>7</v>
      </c>
      <c r="F47" s="71">
        <f t="shared" si="8"/>
        <v>347.63934803032004</v>
      </c>
      <c r="G47" s="75">
        <v>89.016123624480002</v>
      </c>
      <c r="H47" s="75" t="s">
        <v>7</v>
      </c>
      <c r="I47" s="71">
        <f t="shared" si="9"/>
        <v>258.62322440584001</v>
      </c>
      <c r="J47" s="149">
        <f t="shared" si="10"/>
        <v>0.84121690114714831</v>
      </c>
      <c r="K47" s="149">
        <f t="shared" si="11"/>
        <v>0.53501394912958633</v>
      </c>
    </row>
    <row r="48" spans="1:11" ht="12" customHeight="1" x14ac:dyDescent="0.2">
      <c r="A48" s="53">
        <v>2010</v>
      </c>
      <c r="B48" s="64">
        <v>309.74127900000002</v>
      </c>
      <c r="C48" s="71">
        <v>257.77809999999999</v>
      </c>
      <c r="D48" s="71">
        <v>77.166423548264163</v>
      </c>
      <c r="E48" s="75" t="s">
        <v>7</v>
      </c>
      <c r="F48" s="71">
        <f t="shared" si="8"/>
        <v>334.94452354826416</v>
      </c>
      <c r="G48" s="75">
        <v>110.52028310224968</v>
      </c>
      <c r="H48" s="75" t="s">
        <v>7</v>
      </c>
      <c r="I48" s="71">
        <f t="shared" si="9"/>
        <v>224.42424044601449</v>
      </c>
      <c r="J48" s="149">
        <f t="shared" si="10"/>
        <v>0.72455386369736818</v>
      </c>
      <c r="K48" s="149">
        <f t="shared" si="11"/>
        <v>0.46081625731152615</v>
      </c>
    </row>
    <row r="49" spans="1:12" ht="12" customHeight="1" x14ac:dyDescent="0.2">
      <c r="A49" s="83">
        <v>2011</v>
      </c>
      <c r="B49" s="84">
        <v>311.97391399999998</v>
      </c>
      <c r="C49" s="85">
        <v>237.21180000000001</v>
      </c>
      <c r="D49" s="85">
        <v>88.784111422963434</v>
      </c>
      <c r="E49" s="92" t="s">
        <v>7</v>
      </c>
      <c r="F49" s="85">
        <f t="shared" si="8"/>
        <v>325.99591142296345</v>
      </c>
      <c r="G49" s="92">
        <v>109.54694135281775</v>
      </c>
      <c r="H49" s="92" t="s">
        <v>7</v>
      </c>
      <c r="I49" s="85">
        <f t="shared" si="9"/>
        <v>216.44897007014569</v>
      </c>
      <c r="J49" s="150">
        <f t="shared" si="10"/>
        <v>0.69380470724275267</v>
      </c>
      <c r="K49" s="150">
        <f t="shared" si="11"/>
        <v>0.44125979380639069</v>
      </c>
    </row>
    <row r="50" spans="1:12" ht="12" customHeight="1" x14ac:dyDescent="0.2">
      <c r="A50" s="83">
        <v>2012</v>
      </c>
      <c r="B50" s="84">
        <v>314.16755799999999</v>
      </c>
      <c r="C50" s="85">
        <v>241.59089999999998</v>
      </c>
      <c r="D50" s="85">
        <v>115.26535055640792</v>
      </c>
      <c r="E50" s="92" t="s">
        <v>7</v>
      </c>
      <c r="F50" s="85">
        <f t="shared" si="8"/>
        <v>356.85625055640787</v>
      </c>
      <c r="G50" s="92">
        <v>108.98967666295634</v>
      </c>
      <c r="H50" s="92" t="s">
        <v>7</v>
      </c>
      <c r="I50" s="85">
        <f t="shared" si="9"/>
        <v>247.86657389345152</v>
      </c>
      <c r="J50" s="150">
        <f t="shared" si="10"/>
        <v>0.78896298354730676</v>
      </c>
      <c r="K50" s="150">
        <f t="shared" si="11"/>
        <v>0.50178045753608713</v>
      </c>
      <c r="L50"/>
    </row>
    <row r="51" spans="1:12" ht="12" customHeight="1" x14ac:dyDescent="0.2">
      <c r="A51" s="83">
        <v>2013</v>
      </c>
      <c r="B51" s="84">
        <v>316.29476599999998</v>
      </c>
      <c r="C51" s="85">
        <v>183.43990000000002</v>
      </c>
      <c r="D51" s="85">
        <v>104.26646367740592</v>
      </c>
      <c r="E51" s="92" t="s">
        <v>7</v>
      </c>
      <c r="F51" s="85">
        <f t="shared" si="8"/>
        <v>287.70636367740593</v>
      </c>
      <c r="G51" s="92">
        <v>112.68069748178497</v>
      </c>
      <c r="H51" s="92" t="s">
        <v>7</v>
      </c>
      <c r="I51" s="85">
        <f t="shared" ref="I51:I58" si="12">F51-SUM(G51,H51)</f>
        <v>175.02566619562094</v>
      </c>
      <c r="J51" s="150">
        <f t="shared" ref="J51:J58" si="13">IF(I51=0,0,IF(B51=0,0,I51/B51))</f>
        <v>0.55336251184005036</v>
      </c>
      <c r="K51" s="150">
        <f t="shared" si="11"/>
        <v>0.35193855753027203</v>
      </c>
      <c r="L51"/>
    </row>
    <row r="52" spans="1:12" ht="12" customHeight="1" x14ac:dyDescent="0.2">
      <c r="A52" s="83">
        <v>2014</v>
      </c>
      <c r="B52" s="84">
        <v>318.576955</v>
      </c>
      <c r="C52" s="85">
        <v>128.49969999999999</v>
      </c>
      <c r="D52" s="85">
        <v>90.015035082450723</v>
      </c>
      <c r="E52" s="92" t="s">
        <v>7</v>
      </c>
      <c r="F52" s="85">
        <f t="shared" ref="F52:F58" si="14">SUM(C52,D52,E52)</f>
        <v>218.51473508245073</v>
      </c>
      <c r="G52" s="92">
        <v>110.8080301399236</v>
      </c>
      <c r="H52" s="92" t="s">
        <v>7</v>
      </c>
      <c r="I52" s="85">
        <f t="shared" si="12"/>
        <v>107.70670494252713</v>
      </c>
      <c r="J52" s="150">
        <f t="shared" si="13"/>
        <v>0.33808693080931457</v>
      </c>
      <c r="K52" s="150">
        <f t="shared" ref="K52:K58" si="15">J52*0.636</f>
        <v>0.21502328799472406</v>
      </c>
      <c r="L52"/>
    </row>
    <row r="53" spans="1:12" ht="12" customHeight="1" x14ac:dyDescent="0.2">
      <c r="A53" s="83">
        <v>2015</v>
      </c>
      <c r="B53" s="84">
        <v>320.87070299999999</v>
      </c>
      <c r="C53" s="85">
        <v>152.86840000000004</v>
      </c>
      <c r="D53" s="85">
        <v>98.509235586585135</v>
      </c>
      <c r="E53" s="92" t="s">
        <v>7</v>
      </c>
      <c r="F53" s="85">
        <f t="shared" si="14"/>
        <v>251.37763558658517</v>
      </c>
      <c r="G53" s="92">
        <v>124.83966987591265</v>
      </c>
      <c r="H53" s="92" t="s">
        <v>7</v>
      </c>
      <c r="I53" s="85">
        <f t="shared" si="12"/>
        <v>126.53796571067252</v>
      </c>
      <c r="J53" s="150">
        <f t="shared" si="13"/>
        <v>0.3943581153642205</v>
      </c>
      <c r="K53" s="150">
        <f t="shared" si="15"/>
        <v>0.25081176137164424</v>
      </c>
      <c r="L53"/>
    </row>
    <row r="54" spans="1:12" ht="12" customHeight="1" x14ac:dyDescent="0.2">
      <c r="A54" s="109">
        <v>2016</v>
      </c>
      <c r="B54" s="102">
        <v>323.16101099999997</v>
      </c>
      <c r="C54" s="110">
        <v>176.12630000000001</v>
      </c>
      <c r="D54" s="110">
        <v>88.701417246710406</v>
      </c>
      <c r="E54" s="115" t="s">
        <v>7</v>
      </c>
      <c r="F54" s="110">
        <f t="shared" si="14"/>
        <v>264.82771724671045</v>
      </c>
      <c r="G54" s="115">
        <v>125.54378855448147</v>
      </c>
      <c r="H54" s="115" t="s">
        <v>7</v>
      </c>
      <c r="I54" s="110">
        <f t="shared" si="12"/>
        <v>139.28392869222898</v>
      </c>
      <c r="J54" s="151">
        <f t="shared" si="13"/>
        <v>0.43100474361441143</v>
      </c>
      <c r="K54" s="151">
        <f t="shared" si="15"/>
        <v>0.27411901693876567</v>
      </c>
      <c r="L54"/>
    </row>
    <row r="55" spans="1:12" ht="12" customHeight="1" x14ac:dyDescent="0.2">
      <c r="A55" s="125">
        <v>2017</v>
      </c>
      <c r="B55" s="122">
        <v>325.20603</v>
      </c>
      <c r="C55" s="126">
        <v>193.26020000000003</v>
      </c>
      <c r="D55" s="126">
        <v>89.249692007683677</v>
      </c>
      <c r="E55" s="128" t="s">
        <v>7</v>
      </c>
      <c r="F55" s="126">
        <f t="shared" si="14"/>
        <v>282.50989200768367</v>
      </c>
      <c r="G55" s="128">
        <v>133.41364654680004</v>
      </c>
      <c r="H55" s="128" t="s">
        <v>7</v>
      </c>
      <c r="I55" s="126">
        <f t="shared" si="12"/>
        <v>149.09624546088364</v>
      </c>
      <c r="J55" s="152">
        <f t="shared" si="13"/>
        <v>0.45846703845215797</v>
      </c>
      <c r="K55" s="152">
        <f t="shared" si="15"/>
        <v>0.29158503645557249</v>
      </c>
      <c r="L55"/>
    </row>
    <row r="56" spans="1:12" ht="12" customHeight="1" x14ac:dyDescent="0.2">
      <c r="A56" s="109">
        <v>2018</v>
      </c>
      <c r="B56" s="102">
        <v>326.92397599999998</v>
      </c>
      <c r="C56" s="110">
        <v>185.85383333333334</v>
      </c>
      <c r="D56" s="110">
        <v>102.96648260400001</v>
      </c>
      <c r="E56" s="115" t="s">
        <v>7</v>
      </c>
      <c r="F56" s="110">
        <f t="shared" si="14"/>
        <v>288.82031593733336</v>
      </c>
      <c r="G56" s="115">
        <v>142.35125427600002</v>
      </c>
      <c r="H56" s="115" t="s">
        <v>7</v>
      </c>
      <c r="I56" s="110">
        <f t="shared" si="12"/>
        <v>146.46906166133334</v>
      </c>
      <c r="J56" s="151">
        <f t="shared" si="13"/>
        <v>0.44802178002794557</v>
      </c>
      <c r="K56" s="151">
        <f t="shared" si="15"/>
        <v>0.2849418520977734</v>
      </c>
      <c r="L56"/>
    </row>
    <row r="57" spans="1:12" ht="12" customHeight="1" x14ac:dyDescent="0.2">
      <c r="A57" s="137">
        <v>2019</v>
      </c>
      <c r="B57" s="138">
        <v>328.475998</v>
      </c>
      <c r="C57" s="126">
        <v>179.47790000000001</v>
      </c>
      <c r="D57" s="130">
        <v>95.745344976000013</v>
      </c>
      <c r="E57" s="139" t="s">
        <v>7</v>
      </c>
      <c r="F57" s="140">
        <f t="shared" si="14"/>
        <v>275.22324497600005</v>
      </c>
      <c r="G57" s="131">
        <v>154.97530811519999</v>
      </c>
      <c r="H57" s="139" t="s">
        <v>7</v>
      </c>
      <c r="I57" s="140">
        <f t="shared" si="12"/>
        <v>120.24793686080005</v>
      </c>
      <c r="J57" s="154">
        <f t="shared" si="13"/>
        <v>0.36607830585174156</v>
      </c>
      <c r="K57" s="154">
        <f t="shared" si="15"/>
        <v>0.23282580252170765</v>
      </c>
      <c r="L57"/>
    </row>
    <row r="58" spans="1:12" ht="12" customHeight="1" thickBot="1" x14ac:dyDescent="0.25">
      <c r="A58" s="112">
        <v>2020</v>
      </c>
      <c r="B58" s="106">
        <v>330.11398000000003</v>
      </c>
      <c r="C58" s="133">
        <v>172.86573161044691</v>
      </c>
      <c r="D58" s="113">
        <v>111.95534052000001</v>
      </c>
      <c r="E58" s="116" t="s">
        <v>7</v>
      </c>
      <c r="F58" s="113">
        <f t="shared" si="14"/>
        <v>284.82107213044691</v>
      </c>
      <c r="G58" s="134">
        <v>147.34370761080001</v>
      </c>
      <c r="H58" s="116" t="s">
        <v>7</v>
      </c>
      <c r="I58" s="113">
        <f t="shared" si="12"/>
        <v>137.4773645196469</v>
      </c>
      <c r="J58" s="153">
        <f t="shared" si="13"/>
        <v>0.41645423353366279</v>
      </c>
      <c r="K58" s="153">
        <f t="shared" si="15"/>
        <v>0.26486489252740952</v>
      </c>
      <c r="L58"/>
    </row>
    <row r="59" spans="1:12" ht="12" customHeight="1" thickTop="1" x14ac:dyDescent="0.2">
      <c r="A59" s="257" t="s">
        <v>31</v>
      </c>
      <c r="B59" s="258"/>
      <c r="C59" s="258"/>
      <c r="D59" s="258"/>
      <c r="E59" s="258"/>
      <c r="F59" s="258"/>
      <c r="G59" s="258"/>
      <c r="H59" s="258"/>
      <c r="I59" s="258"/>
      <c r="J59" s="258"/>
      <c r="K59" s="259"/>
    </row>
    <row r="60" spans="1:12" ht="12" customHeight="1" x14ac:dyDescent="0.2">
      <c r="A60" s="254"/>
      <c r="B60" s="255"/>
      <c r="C60" s="255"/>
      <c r="D60" s="255"/>
      <c r="E60" s="255"/>
      <c r="F60" s="255"/>
      <c r="G60" s="255"/>
      <c r="H60" s="255"/>
      <c r="I60" s="255"/>
      <c r="J60" s="255"/>
      <c r="K60" s="256"/>
    </row>
    <row r="61" spans="1:12" ht="12" customHeight="1" x14ac:dyDescent="0.2">
      <c r="A61" s="247" t="s">
        <v>85</v>
      </c>
      <c r="B61" s="200"/>
      <c r="C61" s="200"/>
      <c r="D61" s="200"/>
      <c r="E61" s="200"/>
      <c r="F61" s="200"/>
      <c r="G61" s="200"/>
      <c r="H61" s="200"/>
      <c r="I61" s="200"/>
      <c r="J61" s="200"/>
      <c r="K61" s="201"/>
    </row>
    <row r="62" spans="1:12" ht="12" customHeight="1" x14ac:dyDescent="0.2">
      <c r="A62" s="247"/>
      <c r="B62" s="200"/>
      <c r="C62" s="200"/>
      <c r="D62" s="200"/>
      <c r="E62" s="200"/>
      <c r="F62" s="200"/>
      <c r="G62" s="200"/>
      <c r="H62" s="200"/>
      <c r="I62" s="200"/>
      <c r="J62" s="200"/>
      <c r="K62" s="201"/>
    </row>
    <row r="63" spans="1:12" ht="26.25" customHeight="1" x14ac:dyDescent="0.2">
      <c r="A63" s="199"/>
      <c r="B63" s="200"/>
      <c r="C63" s="200"/>
      <c r="D63" s="200"/>
      <c r="E63" s="200"/>
      <c r="F63" s="200"/>
      <c r="G63" s="200"/>
      <c r="H63" s="200"/>
      <c r="I63" s="200"/>
      <c r="J63" s="200"/>
      <c r="K63" s="201"/>
    </row>
    <row r="64" spans="1:12" ht="12" customHeight="1" x14ac:dyDescent="0.2">
      <c r="A64" s="251"/>
      <c r="B64" s="252"/>
      <c r="C64" s="252"/>
      <c r="D64" s="252"/>
      <c r="E64" s="252"/>
      <c r="F64" s="252"/>
      <c r="G64" s="252"/>
      <c r="H64" s="252"/>
      <c r="I64" s="252"/>
      <c r="J64" s="252"/>
      <c r="K64" s="253"/>
    </row>
    <row r="65" spans="1:11" ht="12" customHeight="1" x14ac:dyDescent="0.2">
      <c r="A65" s="190" t="s">
        <v>63</v>
      </c>
      <c r="B65" s="191"/>
      <c r="C65" s="191"/>
      <c r="D65" s="191"/>
      <c r="E65" s="191"/>
      <c r="F65" s="191"/>
      <c r="G65" s="191"/>
      <c r="H65" s="191"/>
      <c r="I65" s="191"/>
      <c r="J65" s="191"/>
      <c r="K65" s="192"/>
    </row>
  </sheetData>
  <mergeCells count="21">
    <mergeCell ref="J1:K1"/>
    <mergeCell ref="A1:I1"/>
    <mergeCell ref="J7:K7"/>
    <mergeCell ref="C7:I7"/>
    <mergeCell ref="B2:B6"/>
    <mergeCell ref="J5:J6"/>
    <mergeCell ref="G2:H2"/>
    <mergeCell ref="D3:D6"/>
    <mergeCell ref="H3:H6"/>
    <mergeCell ref="I4:I6"/>
    <mergeCell ref="I2:K3"/>
    <mergeCell ref="C3:C6"/>
    <mergeCell ref="A65:K65"/>
    <mergeCell ref="A61:K63"/>
    <mergeCell ref="E3:E6"/>
    <mergeCell ref="F3:F6"/>
    <mergeCell ref="G3:G6"/>
    <mergeCell ref="A2:A6"/>
    <mergeCell ref="A64:K64"/>
    <mergeCell ref="A60:K60"/>
    <mergeCell ref="A59:K59"/>
  </mergeCells>
  <phoneticPr fontId="4" type="noConversion"/>
  <printOptions horizontalCentered="1" verticalCentered="1"/>
  <pageMargins left="0.5" right="0.5" top="0.4" bottom="0.45" header="0" footer="0"/>
  <pageSetup scale="82"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P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8" customWidth="1"/>
    <col min="2" max="2" width="12.7109375" style="15" customWidth="1"/>
    <col min="3" max="9" width="12.7109375" style="16" customWidth="1"/>
    <col min="10" max="11" width="12.7109375" style="23" customWidth="1"/>
    <col min="12" max="16" width="12.7109375" style="18" customWidth="1"/>
    <col min="17" max="16384" width="12.7109375" style="17"/>
  </cols>
  <sheetData>
    <row r="1" spans="1:16" s="58" customFormat="1" ht="12" customHeight="1" thickBot="1" x14ac:dyDescent="0.25">
      <c r="A1" s="228" t="s">
        <v>50</v>
      </c>
      <c r="B1" s="228"/>
      <c r="C1" s="228"/>
      <c r="D1" s="228"/>
      <c r="E1" s="228"/>
      <c r="F1" s="228"/>
      <c r="G1" s="228"/>
      <c r="H1" s="228"/>
      <c r="I1" s="228"/>
      <c r="J1" s="227" t="s">
        <v>6</v>
      </c>
      <c r="K1" s="227"/>
      <c r="L1" s="59"/>
      <c r="M1" s="59"/>
      <c r="N1" s="59"/>
      <c r="O1" s="59"/>
      <c r="P1" s="59"/>
    </row>
    <row r="2" spans="1:16" ht="12" customHeight="1" thickTop="1" x14ac:dyDescent="0.2">
      <c r="A2" s="220" t="s">
        <v>18</v>
      </c>
      <c r="B2" s="205" t="s">
        <v>25</v>
      </c>
      <c r="C2" s="30" t="s">
        <v>0</v>
      </c>
      <c r="D2" s="31"/>
      <c r="E2" s="19"/>
      <c r="F2" s="19"/>
      <c r="G2" s="233" t="s">
        <v>43</v>
      </c>
      <c r="H2" s="234"/>
      <c r="I2" s="229" t="s">
        <v>44</v>
      </c>
      <c r="J2" s="230"/>
      <c r="K2" s="230"/>
    </row>
    <row r="3" spans="1:16" ht="12" customHeight="1" x14ac:dyDescent="0.2">
      <c r="A3" s="221"/>
      <c r="B3" s="206"/>
      <c r="C3" s="213" t="s">
        <v>26</v>
      </c>
      <c r="D3" s="216" t="s">
        <v>64</v>
      </c>
      <c r="E3" s="216" t="s">
        <v>13</v>
      </c>
      <c r="F3" s="216" t="s">
        <v>21</v>
      </c>
      <c r="G3" s="216" t="s">
        <v>66</v>
      </c>
      <c r="H3" s="217" t="s">
        <v>14</v>
      </c>
      <c r="I3" s="231"/>
      <c r="J3" s="232"/>
      <c r="K3" s="232"/>
    </row>
    <row r="4" spans="1:16" ht="12" customHeight="1" x14ac:dyDescent="0.2">
      <c r="A4" s="221"/>
      <c r="B4" s="206"/>
      <c r="C4" s="214"/>
      <c r="D4" s="214"/>
      <c r="E4" s="214"/>
      <c r="F4" s="214"/>
      <c r="G4" s="214"/>
      <c r="H4" s="214"/>
      <c r="I4" s="243" t="s">
        <v>1</v>
      </c>
      <c r="J4" s="21" t="s">
        <v>17</v>
      </c>
      <c r="K4" s="20"/>
    </row>
    <row r="5" spans="1:16" ht="12" customHeight="1" x14ac:dyDescent="0.2">
      <c r="A5" s="221"/>
      <c r="B5" s="206"/>
      <c r="C5" s="214"/>
      <c r="D5" s="214"/>
      <c r="E5" s="214"/>
      <c r="F5" s="214"/>
      <c r="G5" s="214"/>
      <c r="H5" s="214"/>
      <c r="I5" s="214"/>
      <c r="J5" s="244" t="s">
        <v>2</v>
      </c>
      <c r="K5" s="22" t="s">
        <v>57</v>
      </c>
    </row>
    <row r="6" spans="1:16" ht="12" customHeight="1" x14ac:dyDescent="0.2">
      <c r="A6" s="222"/>
      <c r="B6" s="207"/>
      <c r="C6" s="215"/>
      <c r="D6" s="215"/>
      <c r="E6" s="215"/>
      <c r="F6" s="215"/>
      <c r="G6" s="215"/>
      <c r="H6" s="215"/>
      <c r="I6" s="215"/>
      <c r="J6" s="245"/>
      <c r="K6" s="25" t="s">
        <v>58</v>
      </c>
    </row>
    <row r="7" spans="1:16" ht="12" customHeight="1" x14ac:dyDescent="0.2">
      <c r="A7" s="77"/>
      <c r="B7" s="94" t="s">
        <v>32</v>
      </c>
      <c r="C7" s="250" t="s">
        <v>37</v>
      </c>
      <c r="D7" s="250"/>
      <c r="E7" s="250"/>
      <c r="F7" s="250"/>
      <c r="G7" s="250"/>
      <c r="H7" s="250"/>
      <c r="I7" s="250"/>
      <c r="J7" s="249" t="s">
        <v>3</v>
      </c>
      <c r="K7" s="249"/>
      <c r="L7" s="89"/>
      <c r="M7" s="89"/>
      <c r="N7" s="89"/>
      <c r="O7" s="89"/>
      <c r="P7" s="89"/>
    </row>
    <row r="8" spans="1:16" ht="12" customHeight="1" x14ac:dyDescent="0.2">
      <c r="A8" s="51">
        <v>1970</v>
      </c>
      <c r="B8" s="64">
        <v>205.05199999999999</v>
      </c>
      <c r="C8" s="71">
        <v>3566</v>
      </c>
      <c r="D8" s="72" t="s">
        <v>7</v>
      </c>
      <c r="E8" s="75" t="s">
        <v>7</v>
      </c>
      <c r="F8" s="71">
        <f t="shared" ref="F8:F38" si="0">SUM(C8,D8,E8)</f>
        <v>3566</v>
      </c>
      <c r="G8" s="75" t="s">
        <v>7</v>
      </c>
      <c r="H8" s="75" t="s">
        <v>7</v>
      </c>
      <c r="I8" s="71">
        <f t="shared" ref="I8:I38" si="1">F8-SUM(G8,H8)</f>
        <v>3566</v>
      </c>
      <c r="J8" s="149">
        <f t="shared" ref="J8:J38" si="2">IF(I8=0,0,IF(B8=0,0,I8/B8))</f>
        <v>17.390710649006106</v>
      </c>
      <c r="K8" s="149">
        <f t="shared" ref="K8:K45" si="3">IF(J8=0,0,J8*0.245)</f>
        <v>4.260724109006496</v>
      </c>
    </row>
    <row r="9" spans="1:16" ht="12" customHeight="1" x14ac:dyDescent="0.2">
      <c r="A9" s="54">
        <v>1971</v>
      </c>
      <c r="B9" s="65">
        <v>207.661</v>
      </c>
      <c r="C9" s="73">
        <v>3561.85</v>
      </c>
      <c r="D9" s="74" t="s">
        <v>7</v>
      </c>
      <c r="E9" s="76" t="s">
        <v>7</v>
      </c>
      <c r="F9" s="73">
        <f t="shared" si="0"/>
        <v>3561.85</v>
      </c>
      <c r="G9" s="76" t="s">
        <v>7</v>
      </c>
      <c r="H9" s="76" t="s">
        <v>7</v>
      </c>
      <c r="I9" s="73">
        <f t="shared" si="1"/>
        <v>3561.85</v>
      </c>
      <c r="J9" s="148">
        <f t="shared" si="2"/>
        <v>17.152233688559718</v>
      </c>
      <c r="K9" s="148">
        <f t="shared" si="3"/>
        <v>4.2022972536971306</v>
      </c>
    </row>
    <row r="10" spans="1:16" ht="12" customHeight="1" x14ac:dyDescent="0.2">
      <c r="A10" s="54">
        <v>1972</v>
      </c>
      <c r="B10" s="65">
        <v>209.89599999999999</v>
      </c>
      <c r="C10" s="73">
        <v>3497.7</v>
      </c>
      <c r="D10" s="74" t="s">
        <v>7</v>
      </c>
      <c r="E10" s="76" t="s">
        <v>7</v>
      </c>
      <c r="F10" s="73">
        <f t="shared" si="0"/>
        <v>3497.7</v>
      </c>
      <c r="G10" s="76" t="s">
        <v>7</v>
      </c>
      <c r="H10" s="76" t="s">
        <v>7</v>
      </c>
      <c r="I10" s="73">
        <f t="shared" si="1"/>
        <v>3497.7</v>
      </c>
      <c r="J10" s="148">
        <f t="shared" si="2"/>
        <v>16.663966916949345</v>
      </c>
      <c r="K10" s="148">
        <f t="shared" si="3"/>
        <v>4.0826718946525897</v>
      </c>
    </row>
    <row r="11" spans="1:16" ht="12" customHeight="1" x14ac:dyDescent="0.2">
      <c r="A11" s="54">
        <v>1973</v>
      </c>
      <c r="B11" s="65">
        <v>211.90899999999999</v>
      </c>
      <c r="C11" s="73">
        <v>3453.15</v>
      </c>
      <c r="D11" s="74" t="s">
        <v>7</v>
      </c>
      <c r="E11" s="76" t="s">
        <v>7</v>
      </c>
      <c r="F11" s="73">
        <f t="shared" si="0"/>
        <v>3453.15</v>
      </c>
      <c r="G11" s="76" t="s">
        <v>7</v>
      </c>
      <c r="H11" s="76" t="s">
        <v>7</v>
      </c>
      <c r="I11" s="73">
        <f t="shared" si="1"/>
        <v>3453.15</v>
      </c>
      <c r="J11" s="148">
        <f t="shared" si="2"/>
        <v>16.295438136181097</v>
      </c>
      <c r="K11" s="148">
        <f t="shared" si="3"/>
        <v>3.9923823433643686</v>
      </c>
    </row>
    <row r="12" spans="1:16" ht="12" customHeight="1" x14ac:dyDescent="0.2">
      <c r="A12" s="54">
        <v>1974</v>
      </c>
      <c r="B12" s="65">
        <v>213.85400000000001</v>
      </c>
      <c r="C12" s="73">
        <v>3363.1</v>
      </c>
      <c r="D12" s="74" t="s">
        <v>7</v>
      </c>
      <c r="E12" s="76" t="s">
        <v>7</v>
      </c>
      <c r="F12" s="73">
        <f t="shared" si="0"/>
        <v>3363.1</v>
      </c>
      <c r="G12" s="76" t="s">
        <v>7</v>
      </c>
      <c r="H12" s="76" t="s">
        <v>7</v>
      </c>
      <c r="I12" s="73">
        <f t="shared" si="1"/>
        <v>3363.1</v>
      </c>
      <c r="J12" s="148">
        <f t="shared" si="2"/>
        <v>15.72614961609322</v>
      </c>
      <c r="K12" s="148">
        <f t="shared" si="3"/>
        <v>3.8529066559428391</v>
      </c>
    </row>
    <row r="13" spans="1:16" ht="12" customHeight="1" x14ac:dyDescent="0.2">
      <c r="A13" s="56">
        <v>1975</v>
      </c>
      <c r="B13" s="65">
        <v>215.97300000000001</v>
      </c>
      <c r="C13" s="73">
        <v>3344.2</v>
      </c>
      <c r="D13" s="74" t="s">
        <v>7</v>
      </c>
      <c r="E13" s="76" t="s">
        <v>7</v>
      </c>
      <c r="F13" s="73">
        <f t="shared" si="0"/>
        <v>3344.2</v>
      </c>
      <c r="G13" s="76" t="s">
        <v>7</v>
      </c>
      <c r="H13" s="76" t="s">
        <v>7</v>
      </c>
      <c r="I13" s="73">
        <f t="shared" si="1"/>
        <v>3344.2</v>
      </c>
      <c r="J13" s="148">
        <f t="shared" si="2"/>
        <v>15.48434295027619</v>
      </c>
      <c r="K13" s="148">
        <f t="shared" si="3"/>
        <v>3.7936640228176666</v>
      </c>
    </row>
    <row r="14" spans="1:16" ht="12" customHeight="1" x14ac:dyDescent="0.2">
      <c r="A14" s="53">
        <v>1976</v>
      </c>
      <c r="B14" s="64">
        <v>218.035</v>
      </c>
      <c r="C14" s="71">
        <v>3434.5</v>
      </c>
      <c r="D14" s="72" t="s">
        <v>7</v>
      </c>
      <c r="E14" s="75" t="s">
        <v>7</v>
      </c>
      <c r="F14" s="71">
        <f t="shared" si="0"/>
        <v>3434.5</v>
      </c>
      <c r="G14" s="75" t="s">
        <v>7</v>
      </c>
      <c r="H14" s="75" t="s">
        <v>7</v>
      </c>
      <c r="I14" s="71">
        <f t="shared" si="1"/>
        <v>3434.5</v>
      </c>
      <c r="J14" s="149">
        <f t="shared" si="2"/>
        <v>15.752058155800674</v>
      </c>
      <c r="K14" s="149">
        <f t="shared" si="3"/>
        <v>3.8592542481711649</v>
      </c>
    </row>
    <row r="15" spans="1:16" ht="12" customHeight="1" x14ac:dyDescent="0.2">
      <c r="A15" s="53">
        <v>1977</v>
      </c>
      <c r="B15" s="64">
        <v>220.23899999999998</v>
      </c>
      <c r="C15" s="71">
        <v>3576.5</v>
      </c>
      <c r="D15" s="72" t="s">
        <v>7</v>
      </c>
      <c r="E15" s="75" t="s">
        <v>7</v>
      </c>
      <c r="F15" s="71">
        <f t="shared" si="0"/>
        <v>3576.5</v>
      </c>
      <c r="G15" s="75" t="s">
        <v>7</v>
      </c>
      <c r="H15" s="75" t="s">
        <v>7</v>
      </c>
      <c r="I15" s="71">
        <f t="shared" si="1"/>
        <v>3576.5</v>
      </c>
      <c r="J15" s="149">
        <f t="shared" si="2"/>
        <v>16.23917653095047</v>
      </c>
      <c r="K15" s="149">
        <f t="shared" si="3"/>
        <v>3.9785982500828649</v>
      </c>
    </row>
    <row r="16" spans="1:16" ht="12" customHeight="1" x14ac:dyDescent="0.2">
      <c r="A16" s="53">
        <v>1978</v>
      </c>
      <c r="B16" s="64">
        <v>222.58500000000001</v>
      </c>
      <c r="C16" s="71">
        <v>3739.3</v>
      </c>
      <c r="D16" s="72" t="s">
        <v>7</v>
      </c>
      <c r="E16" s="75" t="s">
        <v>7</v>
      </c>
      <c r="F16" s="71">
        <f t="shared" si="0"/>
        <v>3739.3</v>
      </c>
      <c r="G16" s="75">
        <v>63.080880000000001</v>
      </c>
      <c r="H16" s="75" t="s">
        <v>7</v>
      </c>
      <c r="I16" s="71">
        <f t="shared" si="1"/>
        <v>3676.2191200000002</v>
      </c>
      <c r="J16" s="149">
        <f t="shared" si="2"/>
        <v>16.516023631421703</v>
      </c>
      <c r="K16" s="149">
        <f t="shared" si="3"/>
        <v>4.0464257896983176</v>
      </c>
    </row>
    <row r="17" spans="1:11" ht="12" customHeight="1" x14ac:dyDescent="0.2">
      <c r="A17" s="53">
        <v>1979</v>
      </c>
      <c r="B17" s="64">
        <v>225.05500000000001</v>
      </c>
      <c r="C17" s="71">
        <v>3805.75</v>
      </c>
      <c r="D17" s="72" t="s">
        <v>7</v>
      </c>
      <c r="E17" s="75" t="s">
        <v>7</v>
      </c>
      <c r="F17" s="71">
        <f t="shared" si="0"/>
        <v>3805.75</v>
      </c>
      <c r="G17" s="75">
        <v>57.022080000000003</v>
      </c>
      <c r="H17" s="75" t="s">
        <v>7</v>
      </c>
      <c r="I17" s="71">
        <f t="shared" si="1"/>
        <v>3748.7279199999998</v>
      </c>
      <c r="J17" s="149">
        <f t="shared" si="2"/>
        <v>16.656941281020195</v>
      </c>
      <c r="K17" s="149">
        <f t="shared" si="3"/>
        <v>4.0809506138499474</v>
      </c>
    </row>
    <row r="18" spans="1:11" ht="12" customHeight="1" x14ac:dyDescent="0.2">
      <c r="A18" s="51">
        <v>1980</v>
      </c>
      <c r="B18" s="64">
        <v>227.726</v>
      </c>
      <c r="C18" s="71">
        <v>3808.5</v>
      </c>
      <c r="D18" s="72" t="s">
        <v>7</v>
      </c>
      <c r="E18" s="75" t="s">
        <v>7</v>
      </c>
      <c r="F18" s="71">
        <f t="shared" si="0"/>
        <v>3808.5</v>
      </c>
      <c r="G18" s="75">
        <v>53.986559999999997</v>
      </c>
      <c r="H18" s="75" t="s">
        <v>7</v>
      </c>
      <c r="I18" s="71">
        <f t="shared" si="1"/>
        <v>3754.5134400000002</v>
      </c>
      <c r="J18" s="149">
        <f t="shared" si="2"/>
        <v>16.486977508057929</v>
      </c>
      <c r="K18" s="149">
        <f t="shared" si="3"/>
        <v>4.039309489474193</v>
      </c>
    </row>
    <row r="19" spans="1:11" ht="12" customHeight="1" x14ac:dyDescent="0.2">
      <c r="A19" s="54">
        <v>1981</v>
      </c>
      <c r="B19" s="65">
        <v>229.96600000000001</v>
      </c>
      <c r="C19" s="73">
        <v>3861.9</v>
      </c>
      <c r="D19" s="74" t="s">
        <v>7</v>
      </c>
      <c r="E19" s="76" t="s">
        <v>7</v>
      </c>
      <c r="F19" s="73">
        <f t="shared" si="0"/>
        <v>3861.9</v>
      </c>
      <c r="G19" s="76">
        <v>46.813920000000003</v>
      </c>
      <c r="H19" s="76" t="s">
        <v>7</v>
      </c>
      <c r="I19" s="73">
        <f t="shared" si="1"/>
        <v>3815.08608</v>
      </c>
      <c r="J19" s="148">
        <f t="shared" si="2"/>
        <v>16.58978318534044</v>
      </c>
      <c r="K19" s="148">
        <f t="shared" si="3"/>
        <v>4.0644968804084076</v>
      </c>
    </row>
    <row r="20" spans="1:11" ht="12" customHeight="1" x14ac:dyDescent="0.2">
      <c r="A20" s="54">
        <v>1982</v>
      </c>
      <c r="B20" s="65">
        <v>232.18799999999999</v>
      </c>
      <c r="C20" s="73">
        <v>3999.7</v>
      </c>
      <c r="D20" s="74" t="s">
        <v>7</v>
      </c>
      <c r="E20" s="76" t="s">
        <v>7</v>
      </c>
      <c r="F20" s="73">
        <f t="shared" si="0"/>
        <v>3999.7</v>
      </c>
      <c r="G20" s="76">
        <v>54.435360000000003</v>
      </c>
      <c r="H20" s="76" t="s">
        <v>7</v>
      </c>
      <c r="I20" s="73">
        <f t="shared" si="1"/>
        <v>3945.2646399999999</v>
      </c>
      <c r="J20" s="148">
        <f t="shared" si="2"/>
        <v>16.991681912932624</v>
      </c>
      <c r="K20" s="148">
        <f t="shared" si="3"/>
        <v>4.1629620686684925</v>
      </c>
    </row>
    <row r="21" spans="1:11" ht="12" customHeight="1" x14ac:dyDescent="0.2">
      <c r="A21" s="54">
        <v>1983</v>
      </c>
      <c r="B21" s="65">
        <v>234.30699999999999</v>
      </c>
      <c r="C21" s="73">
        <v>4198.1000000000004</v>
      </c>
      <c r="D21" s="74" t="s">
        <v>7</v>
      </c>
      <c r="E21" s="76" t="s">
        <v>7</v>
      </c>
      <c r="F21" s="73">
        <f t="shared" si="0"/>
        <v>4198.1000000000004</v>
      </c>
      <c r="G21" s="76">
        <v>37.28304</v>
      </c>
      <c r="H21" s="76" t="s">
        <v>7</v>
      </c>
      <c r="I21" s="73">
        <f t="shared" si="1"/>
        <v>4160.8169600000001</v>
      </c>
      <c r="J21" s="148">
        <f t="shared" si="2"/>
        <v>17.757971208713357</v>
      </c>
      <c r="K21" s="148">
        <f t="shared" si="3"/>
        <v>4.3507029461347724</v>
      </c>
    </row>
    <row r="22" spans="1:11" ht="12" customHeight="1" x14ac:dyDescent="0.2">
      <c r="A22" s="54">
        <v>1984</v>
      </c>
      <c r="B22" s="65">
        <v>236.34800000000001</v>
      </c>
      <c r="C22" s="73">
        <v>4282.5</v>
      </c>
      <c r="D22" s="74" t="s">
        <v>7</v>
      </c>
      <c r="E22" s="76" t="s">
        <v>7</v>
      </c>
      <c r="F22" s="73">
        <f t="shared" si="0"/>
        <v>4282.5</v>
      </c>
      <c r="G22" s="76">
        <v>35.083919999999999</v>
      </c>
      <c r="H22" s="76" t="s">
        <v>7</v>
      </c>
      <c r="I22" s="73">
        <f t="shared" si="1"/>
        <v>4247.41608</v>
      </c>
      <c r="J22" s="148">
        <f t="shared" si="2"/>
        <v>17.971026114035237</v>
      </c>
      <c r="K22" s="148">
        <f t="shared" si="3"/>
        <v>4.4029013979386331</v>
      </c>
    </row>
    <row r="23" spans="1:11" ht="12" customHeight="1" x14ac:dyDescent="0.2">
      <c r="A23" s="56">
        <v>1985</v>
      </c>
      <c r="B23" s="65">
        <v>238.46600000000001</v>
      </c>
      <c r="C23" s="73">
        <v>4227.8</v>
      </c>
      <c r="D23" s="74" t="s">
        <v>7</v>
      </c>
      <c r="E23" s="76" t="s">
        <v>7</v>
      </c>
      <c r="F23" s="73">
        <f t="shared" si="0"/>
        <v>4227.8</v>
      </c>
      <c r="G23" s="76">
        <v>31.970880000000001</v>
      </c>
      <c r="H23" s="76" t="s">
        <v>7</v>
      </c>
      <c r="I23" s="73">
        <f t="shared" si="1"/>
        <v>4195.8291200000003</v>
      </c>
      <c r="J23" s="148">
        <f t="shared" si="2"/>
        <v>17.595083240378084</v>
      </c>
      <c r="K23" s="148">
        <f t="shared" si="3"/>
        <v>4.3107953938926302</v>
      </c>
    </row>
    <row r="24" spans="1:11" ht="12" customHeight="1" x14ac:dyDescent="0.2">
      <c r="A24" s="53">
        <v>1986</v>
      </c>
      <c r="B24" s="64">
        <v>240.65100000000001</v>
      </c>
      <c r="C24" s="71">
        <v>4402</v>
      </c>
      <c r="D24" s="72" t="s">
        <v>7</v>
      </c>
      <c r="E24" s="75" t="s">
        <v>7</v>
      </c>
      <c r="F24" s="71">
        <f t="shared" si="0"/>
        <v>4402</v>
      </c>
      <c r="G24" s="75">
        <v>35.91216</v>
      </c>
      <c r="H24" s="75" t="s">
        <v>7</v>
      </c>
      <c r="I24" s="71">
        <f t="shared" si="1"/>
        <v>4366.0878400000001</v>
      </c>
      <c r="J24" s="149">
        <f t="shared" si="2"/>
        <v>18.14282026669326</v>
      </c>
      <c r="K24" s="149">
        <f t="shared" si="3"/>
        <v>4.4449909653398487</v>
      </c>
    </row>
    <row r="25" spans="1:11" ht="12" customHeight="1" x14ac:dyDescent="0.2">
      <c r="A25" s="53">
        <v>1987</v>
      </c>
      <c r="B25" s="64">
        <v>242.804</v>
      </c>
      <c r="C25" s="71">
        <v>4320.3500000000004</v>
      </c>
      <c r="D25" s="72" t="s">
        <v>7</v>
      </c>
      <c r="E25" s="75" t="s">
        <v>7</v>
      </c>
      <c r="F25" s="71">
        <f t="shared" si="0"/>
        <v>4320.3500000000004</v>
      </c>
      <c r="G25" s="75">
        <v>50.624639999999999</v>
      </c>
      <c r="H25" s="75" t="s">
        <v>7</v>
      </c>
      <c r="I25" s="71">
        <f t="shared" si="1"/>
        <v>4269.7253600000004</v>
      </c>
      <c r="J25" s="149">
        <f t="shared" si="2"/>
        <v>17.585070097691968</v>
      </c>
      <c r="K25" s="149">
        <f t="shared" si="3"/>
        <v>4.3083421739345322</v>
      </c>
    </row>
    <row r="26" spans="1:11" ht="12" customHeight="1" x14ac:dyDescent="0.2">
      <c r="A26" s="53">
        <v>1988</v>
      </c>
      <c r="B26" s="64">
        <v>245.02099999999999</v>
      </c>
      <c r="C26" s="71">
        <v>4256.6000000000004</v>
      </c>
      <c r="D26" s="72" t="s">
        <v>7</v>
      </c>
      <c r="E26" s="75" t="s">
        <v>7</v>
      </c>
      <c r="F26" s="71">
        <f t="shared" si="0"/>
        <v>4256.6000000000004</v>
      </c>
      <c r="G26" s="75">
        <v>67.654560000000004</v>
      </c>
      <c r="H26" s="75" t="s">
        <v>7</v>
      </c>
      <c r="I26" s="71">
        <f t="shared" si="1"/>
        <v>4188.9454400000004</v>
      </c>
      <c r="J26" s="149">
        <f t="shared" si="2"/>
        <v>17.096271095130625</v>
      </c>
      <c r="K26" s="149">
        <f t="shared" si="3"/>
        <v>4.1885864183070032</v>
      </c>
    </row>
    <row r="27" spans="1:11" ht="12" customHeight="1" x14ac:dyDescent="0.2">
      <c r="A27" s="53">
        <v>1989</v>
      </c>
      <c r="B27" s="64">
        <v>247.34200000000001</v>
      </c>
      <c r="C27" s="71">
        <v>4380.5</v>
      </c>
      <c r="D27" s="71">
        <v>0.55572456000000003</v>
      </c>
      <c r="E27" s="75" t="s">
        <v>7</v>
      </c>
      <c r="F27" s="71">
        <f t="shared" si="0"/>
        <v>4381.0557245600003</v>
      </c>
      <c r="G27" s="75">
        <v>84.28464000000001</v>
      </c>
      <c r="H27" s="75" t="s">
        <v>7</v>
      </c>
      <c r="I27" s="71">
        <f t="shared" si="1"/>
        <v>4296.7710845600004</v>
      </c>
      <c r="J27" s="149">
        <f t="shared" si="2"/>
        <v>17.371781115055267</v>
      </c>
      <c r="K27" s="149">
        <f t="shared" si="3"/>
        <v>4.2560863731885403</v>
      </c>
    </row>
    <row r="28" spans="1:11" ht="12" customHeight="1" x14ac:dyDescent="0.2">
      <c r="A28" s="51">
        <v>1990</v>
      </c>
      <c r="B28" s="64">
        <v>250.13200000000001</v>
      </c>
      <c r="C28" s="71">
        <v>4243.7534000000005</v>
      </c>
      <c r="D28" s="71">
        <v>15.226904000000001</v>
      </c>
      <c r="E28" s="75" t="s">
        <v>7</v>
      </c>
      <c r="F28" s="71">
        <f t="shared" si="0"/>
        <v>4258.9803040000006</v>
      </c>
      <c r="G28" s="75">
        <v>176.88762</v>
      </c>
      <c r="H28" s="75" t="s">
        <v>7</v>
      </c>
      <c r="I28" s="71">
        <f t="shared" si="1"/>
        <v>4082.0926840000006</v>
      </c>
      <c r="J28" s="149">
        <f t="shared" si="2"/>
        <v>16.319753905937667</v>
      </c>
      <c r="K28" s="149">
        <f t="shared" si="3"/>
        <v>3.9983397069547282</v>
      </c>
    </row>
    <row r="29" spans="1:11" ht="12" customHeight="1" x14ac:dyDescent="0.2">
      <c r="A29" s="54">
        <v>1991</v>
      </c>
      <c r="B29" s="65">
        <v>253.49299999999999</v>
      </c>
      <c r="C29" s="73">
        <v>4551.5796</v>
      </c>
      <c r="D29" s="73">
        <v>14.527711999999999</v>
      </c>
      <c r="E29" s="76" t="s">
        <v>7</v>
      </c>
      <c r="F29" s="73">
        <f t="shared" si="0"/>
        <v>4566.1073120000001</v>
      </c>
      <c r="G29" s="76">
        <v>218.271636</v>
      </c>
      <c r="H29" s="76" t="s">
        <v>7</v>
      </c>
      <c r="I29" s="73">
        <f t="shared" si="1"/>
        <v>4347.8356759999997</v>
      </c>
      <c r="J29" s="148">
        <f t="shared" si="2"/>
        <v>17.151699163290505</v>
      </c>
      <c r="K29" s="148">
        <f t="shared" si="3"/>
        <v>4.2021662950061733</v>
      </c>
    </row>
    <row r="30" spans="1:11" ht="12" customHeight="1" x14ac:dyDescent="0.2">
      <c r="A30" s="54">
        <v>1992</v>
      </c>
      <c r="B30" s="65">
        <v>256.89400000000001</v>
      </c>
      <c r="C30" s="73">
        <v>4680.8095000000003</v>
      </c>
      <c r="D30" s="73">
        <v>16.586767199999997</v>
      </c>
      <c r="E30" s="76" t="s">
        <v>7</v>
      </c>
      <c r="F30" s="73">
        <f t="shared" si="0"/>
        <v>4697.3962672000007</v>
      </c>
      <c r="G30" s="76">
        <v>337.476</v>
      </c>
      <c r="H30" s="76" t="s">
        <v>7</v>
      </c>
      <c r="I30" s="73">
        <f t="shared" si="1"/>
        <v>4359.920267200001</v>
      </c>
      <c r="J30" s="148">
        <f t="shared" si="2"/>
        <v>16.971670288912939</v>
      </c>
      <c r="K30" s="148">
        <f t="shared" si="3"/>
        <v>4.1580592207836702</v>
      </c>
    </row>
    <row r="31" spans="1:11" ht="12" customHeight="1" x14ac:dyDescent="0.2">
      <c r="A31" s="54">
        <v>1993</v>
      </c>
      <c r="B31" s="65">
        <v>260.255</v>
      </c>
      <c r="C31" s="73">
        <v>4979.1755000000012</v>
      </c>
      <c r="D31" s="73">
        <v>10.0450424</v>
      </c>
      <c r="E31" s="76" t="s">
        <v>7</v>
      </c>
      <c r="F31" s="73">
        <f t="shared" si="0"/>
        <v>4989.2205424000012</v>
      </c>
      <c r="G31" s="76">
        <v>441.00890000000004</v>
      </c>
      <c r="H31" s="76" t="s">
        <v>7</v>
      </c>
      <c r="I31" s="73">
        <f t="shared" si="1"/>
        <v>4548.2116424000014</v>
      </c>
      <c r="J31" s="148">
        <f t="shared" si="2"/>
        <v>17.475981796315157</v>
      </c>
      <c r="K31" s="148">
        <f t="shared" si="3"/>
        <v>4.2816155400972136</v>
      </c>
    </row>
    <row r="32" spans="1:11" ht="12" customHeight="1" x14ac:dyDescent="0.2">
      <c r="A32" s="54">
        <v>1994</v>
      </c>
      <c r="B32" s="65">
        <v>263.43599999999998</v>
      </c>
      <c r="C32" s="73">
        <v>4882.9106999999995</v>
      </c>
      <c r="D32" s="73">
        <v>4.0231316000000001</v>
      </c>
      <c r="E32" s="76" t="s">
        <v>7</v>
      </c>
      <c r="F32" s="73">
        <f t="shared" si="0"/>
        <v>4886.9338315999994</v>
      </c>
      <c r="G32" s="76">
        <v>620.42621200000008</v>
      </c>
      <c r="H32" s="76" t="s">
        <v>7</v>
      </c>
      <c r="I32" s="73">
        <f t="shared" si="1"/>
        <v>4266.5076195999991</v>
      </c>
      <c r="J32" s="148">
        <f t="shared" si="2"/>
        <v>16.195613430206954</v>
      </c>
      <c r="K32" s="148">
        <f t="shared" si="3"/>
        <v>3.9679252904007036</v>
      </c>
    </row>
    <row r="33" spans="1:11" ht="12" customHeight="1" x14ac:dyDescent="0.2">
      <c r="A33" s="56">
        <v>1995</v>
      </c>
      <c r="B33" s="65">
        <v>266.55700000000002</v>
      </c>
      <c r="C33" s="73">
        <v>4838.7809000000007</v>
      </c>
      <c r="D33" s="74">
        <v>0</v>
      </c>
      <c r="E33" s="76" t="s">
        <v>7</v>
      </c>
      <c r="F33" s="73">
        <f t="shared" si="0"/>
        <v>4838.7809000000007</v>
      </c>
      <c r="G33" s="76">
        <v>543.03479600000003</v>
      </c>
      <c r="H33" s="76" t="s">
        <v>7</v>
      </c>
      <c r="I33" s="73">
        <f t="shared" si="1"/>
        <v>4295.7461040000007</v>
      </c>
      <c r="J33" s="148">
        <f t="shared" si="2"/>
        <v>16.115675461533556</v>
      </c>
      <c r="K33" s="148">
        <f t="shared" si="3"/>
        <v>3.9483404880757211</v>
      </c>
    </row>
    <row r="34" spans="1:11" ht="12" customHeight="1" x14ac:dyDescent="0.2">
      <c r="A34" s="53">
        <v>1996</v>
      </c>
      <c r="B34" s="64">
        <v>269.66699999999997</v>
      </c>
      <c r="C34" s="71">
        <v>4866.8459000000003</v>
      </c>
      <c r="D34" s="71">
        <v>7.8532795999999996</v>
      </c>
      <c r="E34" s="75" t="s">
        <v>7</v>
      </c>
      <c r="F34" s="71">
        <f t="shared" si="0"/>
        <v>4874.6991796000002</v>
      </c>
      <c r="G34" s="75">
        <v>515.03032799999994</v>
      </c>
      <c r="H34" s="75" t="s">
        <v>7</v>
      </c>
      <c r="I34" s="71">
        <f t="shared" si="1"/>
        <v>4359.6688516000004</v>
      </c>
      <c r="J34" s="149">
        <f t="shared" si="2"/>
        <v>16.166860800913721</v>
      </c>
      <c r="K34" s="149">
        <f t="shared" si="3"/>
        <v>3.9608808962238617</v>
      </c>
    </row>
    <row r="35" spans="1:11" ht="12" customHeight="1" x14ac:dyDescent="0.2">
      <c r="A35" s="53">
        <v>1997</v>
      </c>
      <c r="B35" s="64">
        <v>272.91199999999998</v>
      </c>
      <c r="C35" s="71">
        <v>4694.5994999999994</v>
      </c>
      <c r="D35" s="71">
        <v>4.2294399999999994</v>
      </c>
      <c r="E35" s="75" t="s">
        <v>7</v>
      </c>
      <c r="F35" s="71">
        <f t="shared" si="0"/>
        <v>4698.8289399999994</v>
      </c>
      <c r="G35" s="75">
        <v>545.09615599999995</v>
      </c>
      <c r="H35" s="75" t="s">
        <v>7</v>
      </c>
      <c r="I35" s="71">
        <f t="shared" si="1"/>
        <v>4153.7327839999998</v>
      </c>
      <c r="J35" s="149">
        <f t="shared" si="2"/>
        <v>15.220044497860117</v>
      </c>
      <c r="K35" s="149">
        <f t="shared" si="3"/>
        <v>3.7289109019757287</v>
      </c>
    </row>
    <row r="36" spans="1:11" ht="12" customHeight="1" x14ac:dyDescent="0.2">
      <c r="A36" s="53">
        <v>1998</v>
      </c>
      <c r="B36" s="64">
        <v>276.11500000000001</v>
      </c>
      <c r="C36" s="71">
        <v>4908.7205999999996</v>
      </c>
      <c r="D36" s="71">
        <v>20.580795999999999</v>
      </c>
      <c r="E36" s="75" t="s">
        <v>7</v>
      </c>
      <c r="F36" s="71">
        <f t="shared" si="0"/>
        <v>4929.3013959999998</v>
      </c>
      <c r="G36" s="75">
        <v>982.11573199999998</v>
      </c>
      <c r="H36" s="75" t="s">
        <v>7</v>
      </c>
      <c r="I36" s="71">
        <f t="shared" si="1"/>
        <v>3947.1856639999996</v>
      </c>
      <c r="J36" s="149">
        <f t="shared" si="2"/>
        <v>14.295440899625154</v>
      </c>
      <c r="K36" s="149">
        <f t="shared" si="3"/>
        <v>3.5023830204081627</v>
      </c>
    </row>
    <row r="37" spans="1:11" ht="12" customHeight="1" x14ac:dyDescent="0.2">
      <c r="A37" s="53">
        <v>1999</v>
      </c>
      <c r="B37" s="64">
        <v>279.29500000000002</v>
      </c>
      <c r="C37" s="71">
        <v>5226.8712000000005</v>
      </c>
      <c r="D37" s="71">
        <v>42.357548000000001</v>
      </c>
      <c r="E37" s="75" t="s">
        <v>7</v>
      </c>
      <c r="F37" s="71">
        <f t="shared" si="0"/>
        <v>5269.2287480000005</v>
      </c>
      <c r="G37" s="75">
        <v>949.52826399999992</v>
      </c>
      <c r="H37" s="75" t="s">
        <v>7</v>
      </c>
      <c r="I37" s="71">
        <f t="shared" si="1"/>
        <v>4319.7004840000009</v>
      </c>
      <c r="J37" s="149">
        <f t="shared" si="2"/>
        <v>15.466444025134717</v>
      </c>
      <c r="K37" s="149">
        <f t="shared" si="3"/>
        <v>3.7892787861580053</v>
      </c>
    </row>
    <row r="38" spans="1:11" ht="12" customHeight="1" x14ac:dyDescent="0.2">
      <c r="A38" s="53">
        <v>2000</v>
      </c>
      <c r="B38" s="64">
        <v>282.38499999999999</v>
      </c>
      <c r="C38" s="71">
        <v>5064.5162</v>
      </c>
      <c r="D38" s="71">
        <v>152.11567559999997</v>
      </c>
      <c r="E38" s="75" t="s">
        <v>7</v>
      </c>
      <c r="F38" s="71">
        <f t="shared" si="0"/>
        <v>5216.6318756000001</v>
      </c>
      <c r="G38" s="75">
        <v>806.21887199999992</v>
      </c>
      <c r="H38" s="75" t="s">
        <v>7</v>
      </c>
      <c r="I38" s="71">
        <f t="shared" si="1"/>
        <v>4410.4130036000006</v>
      </c>
      <c r="J38" s="149">
        <f t="shared" si="2"/>
        <v>15.618439377445689</v>
      </c>
      <c r="K38" s="149">
        <f t="shared" si="3"/>
        <v>3.8265176474741938</v>
      </c>
    </row>
    <row r="39" spans="1:11" ht="12" customHeight="1" x14ac:dyDescent="0.2">
      <c r="A39" s="54">
        <v>2001</v>
      </c>
      <c r="B39" s="65">
        <v>285.30901899999998</v>
      </c>
      <c r="C39" s="73">
        <v>5415.8029999999999</v>
      </c>
      <c r="D39" s="73">
        <v>165.03571119999998</v>
      </c>
      <c r="E39" s="76" t="s">
        <v>7</v>
      </c>
      <c r="F39" s="73">
        <f t="shared" ref="F39:F44" si="4">SUM(C39,D39,E39)</f>
        <v>5580.8387112</v>
      </c>
      <c r="G39" s="76">
        <v>620.58680799999991</v>
      </c>
      <c r="H39" s="76" t="s">
        <v>7</v>
      </c>
      <c r="I39" s="73">
        <f t="shared" ref="I39:I44" si="5">F39-SUM(G39,H39)</f>
        <v>4960.2519032</v>
      </c>
      <c r="J39" s="148">
        <f t="shared" ref="J39:J44" si="6">IF(I39=0,0,IF(B39=0,0,I39/B39))</f>
        <v>17.385541896241282</v>
      </c>
      <c r="K39" s="148">
        <f t="shared" si="3"/>
        <v>4.2594577645791141</v>
      </c>
    </row>
    <row r="40" spans="1:11" ht="12" customHeight="1" x14ac:dyDescent="0.2">
      <c r="A40" s="54">
        <v>2002</v>
      </c>
      <c r="B40" s="65">
        <v>288.10481800000002</v>
      </c>
      <c r="C40" s="73">
        <v>5197.3160000000007</v>
      </c>
      <c r="D40" s="73">
        <v>147.66960999999998</v>
      </c>
      <c r="E40" s="76" t="s">
        <v>7</v>
      </c>
      <c r="F40" s="73">
        <f t="shared" si="4"/>
        <v>5344.9856100000006</v>
      </c>
      <c r="G40" s="76">
        <v>654.95393999999999</v>
      </c>
      <c r="H40" s="76" t="s">
        <v>7</v>
      </c>
      <c r="I40" s="73">
        <f t="shared" si="5"/>
        <v>4690.0316700000003</v>
      </c>
      <c r="J40" s="148">
        <f t="shared" si="6"/>
        <v>16.278907456521605</v>
      </c>
      <c r="K40" s="148">
        <f t="shared" si="3"/>
        <v>3.988332326847793</v>
      </c>
    </row>
    <row r="41" spans="1:11" ht="12" customHeight="1" x14ac:dyDescent="0.2">
      <c r="A41" s="54">
        <v>2003</v>
      </c>
      <c r="B41" s="65">
        <v>290.81963400000001</v>
      </c>
      <c r="C41" s="73">
        <v>5251.4599999999991</v>
      </c>
      <c r="D41" s="73">
        <v>245.95443599999999</v>
      </c>
      <c r="E41" s="76" t="s">
        <v>7</v>
      </c>
      <c r="F41" s="73">
        <f t="shared" si="4"/>
        <v>5497.4144359999991</v>
      </c>
      <c r="G41" s="76">
        <v>501.90178000000003</v>
      </c>
      <c r="H41" s="76" t="s">
        <v>7</v>
      </c>
      <c r="I41" s="73">
        <f t="shared" si="5"/>
        <v>4995.512655999999</v>
      </c>
      <c r="J41" s="148">
        <f t="shared" si="6"/>
        <v>17.177356931822555</v>
      </c>
      <c r="K41" s="148">
        <f t="shared" si="3"/>
        <v>4.2084524482965255</v>
      </c>
    </row>
    <row r="42" spans="1:11" ht="12" customHeight="1" x14ac:dyDescent="0.2">
      <c r="A42" s="54">
        <v>2004</v>
      </c>
      <c r="B42" s="65">
        <v>293.46318500000001</v>
      </c>
      <c r="C42" s="73">
        <v>5138.1076000000003</v>
      </c>
      <c r="D42" s="73">
        <v>304.68807839999999</v>
      </c>
      <c r="E42" s="76" t="s">
        <v>7</v>
      </c>
      <c r="F42" s="73">
        <f t="shared" si="4"/>
        <v>5442.7956783999998</v>
      </c>
      <c r="G42" s="76">
        <v>618.48545999999999</v>
      </c>
      <c r="H42" s="76" t="s">
        <v>7</v>
      </c>
      <c r="I42" s="73">
        <f t="shared" si="5"/>
        <v>4824.3102183999999</v>
      </c>
      <c r="J42" s="148">
        <f t="shared" si="6"/>
        <v>16.439234851213108</v>
      </c>
      <c r="K42" s="148">
        <f t="shared" si="3"/>
        <v>4.0276125385472117</v>
      </c>
    </row>
    <row r="43" spans="1:11" ht="12" customHeight="1" x14ac:dyDescent="0.2">
      <c r="A43" s="54">
        <v>2005</v>
      </c>
      <c r="B43" s="65">
        <v>296.186216</v>
      </c>
      <c r="C43" s="73">
        <v>5084.5010000000002</v>
      </c>
      <c r="D43" s="73">
        <v>286.72295600000001</v>
      </c>
      <c r="E43" s="76" t="s">
        <v>7</v>
      </c>
      <c r="F43" s="73">
        <f t="shared" si="4"/>
        <v>5371.2239559999998</v>
      </c>
      <c r="G43" s="76">
        <v>617.69577200000003</v>
      </c>
      <c r="H43" s="76" t="s">
        <v>7</v>
      </c>
      <c r="I43" s="73">
        <f t="shared" si="5"/>
        <v>4753.5281839999998</v>
      </c>
      <c r="J43" s="148">
        <f t="shared" si="6"/>
        <v>16.049120206188121</v>
      </c>
      <c r="K43" s="148">
        <f t="shared" si="3"/>
        <v>3.9320344505160896</v>
      </c>
    </row>
    <row r="44" spans="1:11" ht="12" customHeight="1" x14ac:dyDescent="0.2">
      <c r="A44" s="53">
        <v>2006</v>
      </c>
      <c r="B44" s="64">
        <v>298.99582500000002</v>
      </c>
      <c r="C44" s="71">
        <v>5855.7152999999998</v>
      </c>
      <c r="D44" s="71">
        <v>247.30039199999999</v>
      </c>
      <c r="E44" s="75" t="s">
        <v>7</v>
      </c>
      <c r="F44" s="71">
        <f t="shared" si="4"/>
        <v>6103.0156919999999</v>
      </c>
      <c r="G44" s="75">
        <v>536.84448400000008</v>
      </c>
      <c r="H44" s="75" t="s">
        <v>7</v>
      </c>
      <c r="I44" s="71">
        <f t="shared" si="5"/>
        <v>5566.1712079999998</v>
      </c>
      <c r="J44" s="149">
        <f t="shared" si="6"/>
        <v>18.61621715955398</v>
      </c>
      <c r="K44" s="149">
        <f t="shared" si="3"/>
        <v>4.5609732040907245</v>
      </c>
    </row>
    <row r="45" spans="1:11" ht="12" customHeight="1" x14ac:dyDescent="0.2">
      <c r="A45" s="53">
        <v>2007</v>
      </c>
      <c r="B45" s="64">
        <v>302.003917</v>
      </c>
      <c r="C45" s="71">
        <v>5919.7768000000005</v>
      </c>
      <c r="D45" s="71">
        <v>195.60585200000003</v>
      </c>
      <c r="E45" s="75" t="s">
        <v>7</v>
      </c>
      <c r="F45" s="71">
        <f t="shared" ref="F45:F51" si="7">SUM(C45,D45,E45)</f>
        <v>6115.3826520000002</v>
      </c>
      <c r="G45" s="75">
        <v>503.67383599999999</v>
      </c>
      <c r="H45" s="75" t="s">
        <v>7</v>
      </c>
      <c r="I45" s="71">
        <f t="shared" ref="I45:I50" si="8">F45-SUM(G45,H45)</f>
        <v>5611.7088160000003</v>
      </c>
      <c r="J45" s="149">
        <f t="shared" ref="J45:J50" si="9">IF(I45=0,0,IF(B45=0,0,I45/B45))</f>
        <v>18.581576264787323</v>
      </c>
      <c r="K45" s="149">
        <f t="shared" si="3"/>
        <v>4.5524861848728939</v>
      </c>
    </row>
    <row r="46" spans="1:11" ht="12" customHeight="1" x14ac:dyDescent="0.2">
      <c r="A46" s="53">
        <v>2008</v>
      </c>
      <c r="B46" s="64">
        <v>304.79776099999998</v>
      </c>
      <c r="C46" s="71">
        <v>5251.721700000001</v>
      </c>
      <c r="D46" s="71">
        <v>93.111539999999991</v>
      </c>
      <c r="E46" s="75" t="s">
        <v>7</v>
      </c>
      <c r="F46" s="71">
        <f t="shared" si="7"/>
        <v>5344.8332400000008</v>
      </c>
      <c r="G46" s="75">
        <v>564.29819599999996</v>
      </c>
      <c r="H46" s="75" t="s">
        <v>7</v>
      </c>
      <c r="I46" s="71">
        <f t="shared" si="8"/>
        <v>4780.5350440000011</v>
      </c>
      <c r="J46" s="149">
        <f t="shared" si="9"/>
        <v>15.684285305494752</v>
      </c>
      <c r="K46" s="149">
        <f t="shared" ref="K46:K51" si="10">IF(J46=0,0,J46*0.245)</f>
        <v>3.8426498998462142</v>
      </c>
    </row>
    <row r="47" spans="1:11" ht="12" customHeight="1" x14ac:dyDescent="0.2">
      <c r="A47" s="53">
        <v>2009</v>
      </c>
      <c r="B47" s="64">
        <v>307.43940600000002</v>
      </c>
      <c r="C47" s="71">
        <v>4563.8172000000004</v>
      </c>
      <c r="D47" s="71">
        <v>124.34943940000001</v>
      </c>
      <c r="E47" s="75" t="s">
        <v>7</v>
      </c>
      <c r="F47" s="71">
        <f t="shared" si="7"/>
        <v>4688.1666394000003</v>
      </c>
      <c r="G47" s="75">
        <v>490.38184000000001</v>
      </c>
      <c r="H47" s="75" t="s">
        <v>7</v>
      </c>
      <c r="I47" s="71">
        <f t="shared" si="8"/>
        <v>4197.7847994000003</v>
      </c>
      <c r="J47" s="149">
        <f t="shared" si="9"/>
        <v>13.654023256211991</v>
      </c>
      <c r="K47" s="149">
        <f t="shared" si="10"/>
        <v>3.3452356977719377</v>
      </c>
    </row>
    <row r="48" spans="1:11" ht="12" customHeight="1" x14ac:dyDescent="0.2">
      <c r="A48" s="53">
        <v>2010</v>
      </c>
      <c r="B48" s="64">
        <v>309.74127900000002</v>
      </c>
      <c r="C48" s="71">
        <v>4942.9340000000002</v>
      </c>
      <c r="D48" s="71">
        <v>129.79978032119999</v>
      </c>
      <c r="E48" s="75" t="s">
        <v>7</v>
      </c>
      <c r="F48" s="71">
        <f t="shared" si="7"/>
        <v>5072.7337803212004</v>
      </c>
      <c r="G48" s="75">
        <v>427.11926921663996</v>
      </c>
      <c r="H48" s="75" t="s">
        <v>7</v>
      </c>
      <c r="I48" s="71">
        <f t="shared" si="8"/>
        <v>4645.6145111045607</v>
      </c>
      <c r="J48" s="149">
        <f t="shared" si="9"/>
        <v>14.998370659871139</v>
      </c>
      <c r="K48" s="149">
        <f t="shared" si="10"/>
        <v>3.6746008116684288</v>
      </c>
    </row>
    <row r="49" spans="1:16" ht="12" customHeight="1" x14ac:dyDescent="0.2">
      <c r="A49" s="83">
        <v>2011</v>
      </c>
      <c r="B49" s="84">
        <v>311.97391399999998</v>
      </c>
      <c r="C49" s="85">
        <v>5693.2602000000006</v>
      </c>
      <c r="D49" s="85">
        <v>94.765185049919992</v>
      </c>
      <c r="E49" s="92" t="s">
        <v>7</v>
      </c>
      <c r="F49" s="85">
        <f t="shared" si="7"/>
        <v>5788.0253850499203</v>
      </c>
      <c r="G49" s="92">
        <v>556.33370529087995</v>
      </c>
      <c r="H49" s="92" t="s">
        <v>7</v>
      </c>
      <c r="I49" s="85">
        <f t="shared" si="8"/>
        <v>5231.6916797590402</v>
      </c>
      <c r="J49" s="150">
        <f t="shared" si="9"/>
        <v>16.76964465612032</v>
      </c>
      <c r="K49" s="150">
        <f t="shared" si="10"/>
        <v>4.1085629407494784</v>
      </c>
    </row>
    <row r="50" spans="1:16" ht="12" customHeight="1" x14ac:dyDescent="0.2">
      <c r="A50" s="83">
        <v>2012</v>
      </c>
      <c r="B50" s="84">
        <v>314.16755799999999</v>
      </c>
      <c r="C50" s="85">
        <v>5884.1214</v>
      </c>
      <c r="D50" s="85">
        <v>91.723567839200015</v>
      </c>
      <c r="E50" s="92" t="s">
        <v>7</v>
      </c>
      <c r="F50" s="85">
        <f t="shared" si="7"/>
        <v>5975.8449678391999</v>
      </c>
      <c r="G50" s="92">
        <v>449.28986269552001</v>
      </c>
      <c r="H50" s="92" t="s">
        <v>7</v>
      </c>
      <c r="I50" s="85">
        <f t="shared" si="8"/>
        <v>5526.5551051436796</v>
      </c>
      <c r="J50" s="150">
        <f t="shared" si="9"/>
        <v>17.591106924998538</v>
      </c>
      <c r="K50" s="150">
        <f t="shared" si="10"/>
        <v>4.3098211966246414</v>
      </c>
      <c r="L50"/>
    </row>
    <row r="51" spans="1:16" ht="12" customHeight="1" x14ac:dyDescent="0.2">
      <c r="A51" s="83">
        <v>2013</v>
      </c>
      <c r="B51" s="84">
        <v>316.29476599999998</v>
      </c>
      <c r="C51" s="85">
        <v>5925.6328000000003</v>
      </c>
      <c r="D51" s="85">
        <v>94.059944748879985</v>
      </c>
      <c r="E51" s="92" t="s">
        <v>7</v>
      </c>
      <c r="F51" s="85">
        <f t="shared" si="7"/>
        <v>6019.6927447488806</v>
      </c>
      <c r="G51" s="92">
        <v>383.59744250959994</v>
      </c>
      <c r="H51" s="92" t="s">
        <v>7</v>
      </c>
      <c r="I51" s="85">
        <f t="shared" ref="I51:I58" si="11">F51-SUM(G51,H51)</f>
        <v>5636.0953022392805</v>
      </c>
      <c r="J51" s="150">
        <f t="shared" ref="J51:J57" si="12">IF(I51=0,0,IF(B51=0,0,I51/B51))</f>
        <v>17.819122881847754</v>
      </c>
      <c r="K51" s="150">
        <f t="shared" si="10"/>
        <v>4.3656851060527</v>
      </c>
      <c r="L51"/>
    </row>
    <row r="52" spans="1:16" ht="12" customHeight="1" x14ac:dyDescent="0.2">
      <c r="A52" s="83">
        <v>2014</v>
      </c>
      <c r="B52" s="84">
        <v>318.576955</v>
      </c>
      <c r="C52" s="85">
        <v>6657.0640000000003</v>
      </c>
      <c r="D52" s="85">
        <v>110.37052599056</v>
      </c>
      <c r="E52" s="92" t="s">
        <v>7</v>
      </c>
      <c r="F52" s="85">
        <f t="shared" ref="F52:F58" si="13">SUM(C52,D52,E52)</f>
        <v>6767.4345259905604</v>
      </c>
      <c r="G52" s="92">
        <v>409.22636165311997</v>
      </c>
      <c r="H52" s="92" t="s">
        <v>7</v>
      </c>
      <c r="I52" s="85">
        <f t="shared" si="11"/>
        <v>6358.2081643374404</v>
      </c>
      <c r="J52" s="150">
        <f t="shared" si="12"/>
        <v>19.958154739527348</v>
      </c>
      <c r="K52" s="150">
        <f t="shared" ref="K52:K57" si="14">IF(J52=0,0,J52*0.245)</f>
        <v>4.8897479111841999</v>
      </c>
      <c r="L52"/>
    </row>
    <row r="53" spans="1:16" ht="12" customHeight="1" x14ac:dyDescent="0.2">
      <c r="A53" s="83">
        <v>2015</v>
      </c>
      <c r="B53" s="84">
        <v>320.87070299999999</v>
      </c>
      <c r="C53" s="85">
        <v>6570.7188999999998</v>
      </c>
      <c r="D53" s="85">
        <v>139.91932122343999</v>
      </c>
      <c r="E53" s="92" t="s">
        <v>7</v>
      </c>
      <c r="F53" s="85">
        <f t="shared" si="13"/>
        <v>6710.6382212234403</v>
      </c>
      <c r="G53" s="92">
        <v>434.16108123255998</v>
      </c>
      <c r="H53" s="92" t="s">
        <v>7</v>
      </c>
      <c r="I53" s="85">
        <f t="shared" si="11"/>
        <v>6276.4771399908805</v>
      </c>
      <c r="J53" s="150">
        <f t="shared" si="12"/>
        <v>19.560767253939293</v>
      </c>
      <c r="K53" s="150">
        <f t="shared" si="14"/>
        <v>4.7923879772151263</v>
      </c>
      <c r="L53"/>
    </row>
    <row r="54" spans="1:16" ht="12" customHeight="1" x14ac:dyDescent="0.2">
      <c r="A54" s="109">
        <v>2016</v>
      </c>
      <c r="B54" s="102">
        <v>323.16101099999997</v>
      </c>
      <c r="C54" s="110">
        <v>5657.1935000000003</v>
      </c>
      <c r="D54" s="110">
        <v>147.97473814904001</v>
      </c>
      <c r="E54" s="115" t="s">
        <v>7</v>
      </c>
      <c r="F54" s="110">
        <f t="shared" si="13"/>
        <v>5805.16823814904</v>
      </c>
      <c r="G54" s="115">
        <v>447.37946239999997</v>
      </c>
      <c r="H54" s="115" t="s">
        <v>7</v>
      </c>
      <c r="I54" s="110">
        <f t="shared" si="11"/>
        <v>5357.7887757490398</v>
      </c>
      <c r="J54" s="151">
        <f t="shared" si="12"/>
        <v>16.579316790629299</v>
      </c>
      <c r="K54" s="151">
        <f t="shared" si="14"/>
        <v>4.0619326137041787</v>
      </c>
      <c r="L54"/>
    </row>
    <row r="55" spans="1:16" ht="12" customHeight="1" x14ac:dyDescent="0.2">
      <c r="A55" s="125">
        <v>2017</v>
      </c>
      <c r="B55" s="122">
        <v>325.20603</v>
      </c>
      <c r="C55" s="126">
        <v>6072.2910000000011</v>
      </c>
      <c r="D55" s="126">
        <v>161.96775229888001</v>
      </c>
      <c r="E55" s="128" t="s">
        <v>7</v>
      </c>
      <c r="F55" s="126">
        <f t="shared" si="13"/>
        <v>6234.2587522988815</v>
      </c>
      <c r="G55" s="128">
        <v>446.72491960000002</v>
      </c>
      <c r="H55" s="128" t="s">
        <v>7</v>
      </c>
      <c r="I55" s="126">
        <f t="shared" si="11"/>
        <v>5787.5338326988813</v>
      </c>
      <c r="J55" s="152">
        <f t="shared" si="12"/>
        <v>17.79651451327296</v>
      </c>
      <c r="K55" s="152">
        <f t="shared" si="14"/>
        <v>4.3601460557518754</v>
      </c>
      <c r="L55"/>
    </row>
    <row r="56" spans="1:16" ht="12" customHeight="1" x14ac:dyDescent="0.2">
      <c r="A56" s="109">
        <v>2018</v>
      </c>
      <c r="B56" s="102">
        <v>326.92397599999998</v>
      </c>
      <c r="C56" s="110">
        <v>6055.5505999999996</v>
      </c>
      <c r="D56" s="110">
        <v>193.90087199999999</v>
      </c>
      <c r="E56" s="115" t="s">
        <v>7</v>
      </c>
      <c r="F56" s="110">
        <f t="shared" si="13"/>
        <v>6249.4514719999997</v>
      </c>
      <c r="G56" s="115">
        <v>432.13269839999998</v>
      </c>
      <c r="H56" s="115" t="s">
        <v>7</v>
      </c>
      <c r="I56" s="110">
        <f t="shared" si="11"/>
        <v>5817.3187736</v>
      </c>
      <c r="J56" s="151">
        <f t="shared" si="12"/>
        <v>17.794102606900879</v>
      </c>
      <c r="K56" s="151">
        <f t="shared" si="14"/>
        <v>4.3595551386907152</v>
      </c>
      <c r="L56"/>
      <c r="M56" s="17"/>
      <c r="N56" s="17"/>
      <c r="O56" s="17"/>
      <c r="P56" s="17"/>
    </row>
    <row r="57" spans="1:16" ht="12" customHeight="1" x14ac:dyDescent="0.2">
      <c r="A57" s="137">
        <v>2019</v>
      </c>
      <c r="B57" s="138">
        <v>328.475998</v>
      </c>
      <c r="C57" s="126">
        <v>6089.0186777777781</v>
      </c>
      <c r="D57" s="130">
        <v>216.330232</v>
      </c>
      <c r="E57" s="139" t="s">
        <v>7</v>
      </c>
      <c r="F57" s="140">
        <f t="shared" si="13"/>
        <v>6305.3489097777783</v>
      </c>
      <c r="G57" s="131">
        <v>418.54993760000002</v>
      </c>
      <c r="H57" s="139" t="s">
        <v>7</v>
      </c>
      <c r="I57" s="140">
        <f t="shared" si="11"/>
        <v>5886.7989721777785</v>
      </c>
      <c r="J57" s="154">
        <f t="shared" si="12"/>
        <v>17.921549848454312</v>
      </c>
      <c r="K57" s="154">
        <f t="shared" si="14"/>
        <v>4.3907797128713062</v>
      </c>
      <c r="L57"/>
      <c r="M57" s="17"/>
      <c r="N57" s="17"/>
      <c r="O57" s="17"/>
      <c r="P57" s="17"/>
    </row>
    <row r="58" spans="1:16" ht="12" customHeight="1" thickBot="1" x14ac:dyDescent="0.25">
      <c r="A58" s="112">
        <v>2020</v>
      </c>
      <c r="B58" s="106">
        <v>330.11398000000003</v>
      </c>
      <c r="C58" s="133">
        <v>6061.7343051204325</v>
      </c>
      <c r="D58" s="113">
        <v>239.691744</v>
      </c>
      <c r="E58" s="116" t="s">
        <v>7</v>
      </c>
      <c r="F58" s="113">
        <f t="shared" si="13"/>
        <v>6301.4260491204323</v>
      </c>
      <c r="G58" s="134">
        <v>408.46116440000003</v>
      </c>
      <c r="H58" s="116" t="s">
        <v>7</v>
      </c>
      <c r="I58" s="113">
        <f t="shared" si="11"/>
        <v>5892.9648847204326</v>
      </c>
      <c r="J58" s="153">
        <f>IF(I58=0,0,IF(B58=0,0,I58/B58))</f>
        <v>17.851303615558578</v>
      </c>
      <c r="K58" s="153">
        <f>IF(J58=0,0,J58*0.245)</f>
        <v>4.3735693858118516</v>
      </c>
      <c r="L58"/>
      <c r="M58" s="17"/>
      <c r="N58" s="17"/>
      <c r="O58" s="17"/>
      <c r="P58" s="17"/>
    </row>
    <row r="59" spans="1:16" ht="12" customHeight="1" thickTop="1" x14ac:dyDescent="0.2">
      <c r="A59" s="270" t="s">
        <v>31</v>
      </c>
      <c r="B59" s="271"/>
      <c r="C59" s="271"/>
      <c r="D59" s="271"/>
      <c r="E59" s="271"/>
      <c r="F59" s="271"/>
      <c r="G59" s="271"/>
      <c r="H59" s="271"/>
      <c r="I59" s="271"/>
      <c r="J59" s="271"/>
      <c r="K59" s="272"/>
      <c r="M59" s="17"/>
      <c r="N59" s="17"/>
      <c r="O59" s="17"/>
      <c r="P59" s="17"/>
    </row>
    <row r="60" spans="1:16" ht="12" customHeight="1" x14ac:dyDescent="0.2">
      <c r="A60" s="261"/>
      <c r="B60" s="262"/>
      <c r="C60" s="262"/>
      <c r="D60" s="262"/>
      <c r="E60" s="262"/>
      <c r="F60" s="262"/>
      <c r="G60" s="262"/>
      <c r="H60" s="262"/>
      <c r="I60" s="262"/>
      <c r="J60" s="262"/>
      <c r="K60" s="263"/>
      <c r="M60" s="17"/>
      <c r="N60" s="17"/>
      <c r="O60" s="17"/>
      <c r="P60" s="17"/>
    </row>
    <row r="61" spans="1:16" ht="12" customHeight="1" x14ac:dyDescent="0.2">
      <c r="A61" s="247" t="s">
        <v>84</v>
      </c>
      <c r="B61" s="267"/>
      <c r="C61" s="267"/>
      <c r="D61" s="267"/>
      <c r="E61" s="267"/>
      <c r="F61" s="267"/>
      <c r="G61" s="267"/>
      <c r="H61" s="267"/>
      <c r="I61" s="267"/>
      <c r="J61" s="267"/>
      <c r="K61" s="268"/>
      <c r="M61" s="17"/>
      <c r="N61" s="17"/>
      <c r="O61" s="17"/>
      <c r="P61" s="17"/>
    </row>
    <row r="62" spans="1:16" ht="12" customHeight="1" x14ac:dyDescent="0.2">
      <c r="A62" s="269"/>
      <c r="B62" s="267"/>
      <c r="C62" s="267"/>
      <c r="D62" s="267"/>
      <c r="E62" s="267"/>
      <c r="F62" s="267"/>
      <c r="G62" s="267"/>
      <c r="H62" s="267"/>
      <c r="I62" s="267"/>
      <c r="J62" s="267"/>
      <c r="K62" s="268"/>
      <c r="M62" s="17"/>
      <c r="N62" s="17"/>
      <c r="O62" s="17"/>
      <c r="P62" s="17"/>
    </row>
    <row r="63" spans="1:16" ht="12" customHeight="1" x14ac:dyDescent="0.2">
      <c r="A63" s="269"/>
      <c r="B63" s="267"/>
      <c r="C63" s="267"/>
      <c r="D63" s="267"/>
      <c r="E63" s="267"/>
      <c r="F63" s="267"/>
      <c r="G63" s="267"/>
      <c r="H63" s="267"/>
      <c r="I63" s="267"/>
      <c r="J63" s="267"/>
      <c r="K63" s="268"/>
      <c r="M63" s="17"/>
      <c r="N63" s="17"/>
      <c r="O63" s="17"/>
      <c r="P63" s="17"/>
    </row>
    <row r="64" spans="1:16" ht="28.5" customHeight="1" x14ac:dyDescent="0.2">
      <c r="A64" s="269"/>
      <c r="B64" s="267"/>
      <c r="C64" s="267"/>
      <c r="D64" s="267"/>
      <c r="E64" s="267"/>
      <c r="F64" s="267"/>
      <c r="G64" s="267"/>
      <c r="H64" s="267"/>
      <c r="I64" s="267"/>
      <c r="J64" s="267"/>
      <c r="K64" s="268"/>
      <c r="M64" s="17"/>
      <c r="N64" s="17"/>
      <c r="O64" s="17"/>
      <c r="P64" s="17"/>
    </row>
    <row r="65" spans="1:16" ht="12" customHeight="1" x14ac:dyDescent="0.2">
      <c r="A65" s="261"/>
      <c r="B65" s="262"/>
      <c r="C65" s="262"/>
      <c r="D65" s="262"/>
      <c r="E65" s="262"/>
      <c r="F65" s="262"/>
      <c r="G65" s="262"/>
      <c r="H65" s="262"/>
      <c r="I65" s="262"/>
      <c r="J65" s="262"/>
      <c r="K65" s="263"/>
      <c r="M65" s="17"/>
      <c r="N65" s="17"/>
      <c r="O65" s="17"/>
      <c r="P65" s="17"/>
    </row>
    <row r="66" spans="1:16" ht="12" customHeight="1" x14ac:dyDescent="0.2">
      <c r="A66" s="264" t="s">
        <v>63</v>
      </c>
      <c r="B66" s="265"/>
      <c r="C66" s="265"/>
      <c r="D66" s="265"/>
      <c r="E66" s="265"/>
      <c r="F66" s="265"/>
      <c r="G66" s="265"/>
      <c r="H66" s="265"/>
      <c r="I66" s="265"/>
      <c r="J66" s="265"/>
      <c r="K66" s="266"/>
      <c r="M66" s="17"/>
      <c r="N66" s="17"/>
      <c r="O66" s="17"/>
      <c r="P66" s="17"/>
    </row>
  </sheetData>
  <mergeCells count="21">
    <mergeCell ref="J1:K1"/>
    <mergeCell ref="A1:I1"/>
    <mergeCell ref="G3:G6"/>
    <mergeCell ref="G2:H2"/>
    <mergeCell ref="A59:K59"/>
    <mergeCell ref="C3:C6"/>
    <mergeCell ref="J5:J6"/>
    <mergeCell ref="B2:B6"/>
    <mergeCell ref="F3:F6"/>
    <mergeCell ref="A65:K65"/>
    <mergeCell ref="A2:A6"/>
    <mergeCell ref="A66:K66"/>
    <mergeCell ref="A61:K64"/>
    <mergeCell ref="J7:K7"/>
    <mergeCell ref="C7:I7"/>
    <mergeCell ref="E3:E6"/>
    <mergeCell ref="A60:K60"/>
    <mergeCell ref="D3:D6"/>
    <mergeCell ref="H3:H6"/>
    <mergeCell ref="I4:I6"/>
    <mergeCell ref="I2:K3"/>
  </mergeCells>
  <phoneticPr fontId="4" type="noConversion"/>
  <printOptions horizontalCentered="1" verticalCentered="1"/>
  <pageMargins left="0.5" right="0.5" top="0.4" bottom="0.45" header="0" footer="0"/>
  <pageSetup scale="82"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P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8" customWidth="1"/>
    <col min="2" max="2" width="12.7109375" style="15" customWidth="1"/>
    <col min="3" max="9" width="12.7109375" style="16" customWidth="1"/>
    <col min="10" max="11" width="12.7109375" style="23" customWidth="1"/>
    <col min="12" max="16" width="12.7109375" style="18" customWidth="1"/>
    <col min="17" max="16384" width="12.7109375" style="17"/>
  </cols>
  <sheetData>
    <row r="1" spans="1:16" s="58" customFormat="1" ht="12" customHeight="1" thickBot="1" x14ac:dyDescent="0.25">
      <c r="A1" s="228" t="s">
        <v>51</v>
      </c>
      <c r="B1" s="228"/>
      <c r="C1" s="228"/>
      <c r="D1" s="228"/>
      <c r="E1" s="228"/>
      <c r="F1" s="228"/>
      <c r="G1" s="228"/>
      <c r="H1" s="228"/>
      <c r="I1" s="228"/>
      <c r="J1" s="227" t="s">
        <v>6</v>
      </c>
      <c r="K1" s="227"/>
      <c r="L1" s="59"/>
      <c r="M1" s="59"/>
      <c r="N1" s="59"/>
      <c r="O1" s="59"/>
      <c r="P1" s="59"/>
    </row>
    <row r="2" spans="1:16" ht="12" customHeight="1" thickTop="1" x14ac:dyDescent="0.2">
      <c r="A2" s="220" t="s">
        <v>18</v>
      </c>
      <c r="B2" s="205" t="s">
        <v>25</v>
      </c>
      <c r="C2" s="30" t="s">
        <v>0</v>
      </c>
      <c r="D2" s="31"/>
      <c r="E2" s="19"/>
      <c r="F2" s="19"/>
      <c r="G2" s="233" t="s">
        <v>43</v>
      </c>
      <c r="H2" s="281"/>
      <c r="I2" s="229" t="s">
        <v>44</v>
      </c>
      <c r="J2" s="230"/>
      <c r="K2" s="230"/>
    </row>
    <row r="3" spans="1:16" ht="12" customHeight="1" x14ac:dyDescent="0.2">
      <c r="A3" s="221"/>
      <c r="B3" s="206"/>
      <c r="C3" s="213" t="s">
        <v>26</v>
      </c>
      <c r="D3" s="216" t="s">
        <v>64</v>
      </c>
      <c r="E3" s="216" t="s">
        <v>13</v>
      </c>
      <c r="F3" s="216" t="s">
        <v>21</v>
      </c>
      <c r="G3" s="216" t="s">
        <v>66</v>
      </c>
      <c r="H3" s="217" t="s">
        <v>14</v>
      </c>
      <c r="I3" s="231"/>
      <c r="J3" s="232"/>
      <c r="K3" s="232"/>
    </row>
    <row r="4" spans="1:16" ht="12" customHeight="1" x14ac:dyDescent="0.2">
      <c r="A4" s="221"/>
      <c r="B4" s="206"/>
      <c r="C4" s="214"/>
      <c r="D4" s="214"/>
      <c r="E4" s="214"/>
      <c r="F4" s="214"/>
      <c r="G4" s="214"/>
      <c r="H4" s="214"/>
      <c r="I4" s="243" t="s">
        <v>1</v>
      </c>
      <c r="J4" s="21" t="s">
        <v>17</v>
      </c>
      <c r="K4" s="20"/>
    </row>
    <row r="5" spans="1:16" ht="12" customHeight="1" x14ac:dyDescent="0.2">
      <c r="A5" s="221"/>
      <c r="B5" s="206"/>
      <c r="C5" s="214"/>
      <c r="D5" s="214"/>
      <c r="E5" s="214"/>
      <c r="F5" s="214"/>
      <c r="G5" s="214"/>
      <c r="H5" s="214"/>
      <c r="I5" s="214"/>
      <c r="J5" s="244" t="s">
        <v>2</v>
      </c>
      <c r="K5" s="22" t="s">
        <v>57</v>
      </c>
    </row>
    <row r="6" spans="1:16" ht="12" customHeight="1" x14ac:dyDescent="0.2">
      <c r="A6" s="222"/>
      <c r="B6" s="207"/>
      <c r="C6" s="215"/>
      <c r="D6" s="215"/>
      <c r="E6" s="215"/>
      <c r="F6" s="215"/>
      <c r="G6" s="215"/>
      <c r="H6" s="215"/>
      <c r="I6" s="215"/>
      <c r="J6" s="245"/>
      <c r="K6" s="25" t="s">
        <v>56</v>
      </c>
    </row>
    <row r="7" spans="1:16" ht="12" customHeight="1" x14ac:dyDescent="0.2">
      <c r="A7" s="77"/>
      <c r="B7" s="95" t="s">
        <v>38</v>
      </c>
      <c r="C7" s="250" t="s">
        <v>37</v>
      </c>
      <c r="D7" s="260"/>
      <c r="E7" s="260"/>
      <c r="F7" s="260"/>
      <c r="G7" s="260"/>
      <c r="H7" s="260"/>
      <c r="I7" s="260"/>
      <c r="J7" s="248" t="s">
        <v>3</v>
      </c>
      <c r="K7" s="249"/>
      <c r="L7" s="89"/>
      <c r="M7" s="89"/>
      <c r="N7" s="89"/>
      <c r="O7" s="89"/>
      <c r="P7" s="89"/>
    </row>
    <row r="8" spans="1:16" ht="12" customHeight="1" x14ac:dyDescent="0.2">
      <c r="A8" s="51">
        <v>1970</v>
      </c>
      <c r="B8" s="64">
        <v>205.05199999999999</v>
      </c>
      <c r="C8" s="71">
        <v>2576.8000000000002</v>
      </c>
      <c r="D8" s="72">
        <v>3.82</v>
      </c>
      <c r="E8" s="75" t="s">
        <v>7</v>
      </c>
      <c r="F8" s="71">
        <f t="shared" ref="F8:F38" si="0">SUM(C8,D8,E8)</f>
        <v>2580.6200000000003</v>
      </c>
      <c r="G8" s="75">
        <v>123.09350000000001</v>
      </c>
      <c r="H8" s="75" t="s">
        <v>7</v>
      </c>
      <c r="I8" s="71">
        <f t="shared" ref="I8:I38" si="1">F8-SUM(G8,H8)</f>
        <v>2457.5265000000004</v>
      </c>
      <c r="J8" s="149">
        <f t="shared" ref="J8:J38" si="2">IF(I8=0,0,IF(B8=0,0,I8/B8))</f>
        <v>11.984894075649105</v>
      </c>
      <c r="K8" s="149">
        <f t="shared" ref="K8:K45" si="3">IF(J8=0,0,J8*0.14)</f>
        <v>1.6778851705908748</v>
      </c>
    </row>
    <row r="9" spans="1:16" ht="12" customHeight="1" x14ac:dyDescent="0.2">
      <c r="A9" s="54">
        <v>1971</v>
      </c>
      <c r="B9" s="65">
        <v>207.661</v>
      </c>
      <c r="C9" s="73">
        <v>2653.7</v>
      </c>
      <c r="D9" s="74">
        <v>4.75</v>
      </c>
      <c r="E9" s="76" t="s">
        <v>7</v>
      </c>
      <c r="F9" s="73">
        <f t="shared" si="0"/>
        <v>2658.45</v>
      </c>
      <c r="G9" s="76">
        <v>100.2762</v>
      </c>
      <c r="H9" s="76" t="s">
        <v>7</v>
      </c>
      <c r="I9" s="73">
        <f t="shared" si="1"/>
        <v>2558.1738</v>
      </c>
      <c r="J9" s="148">
        <f t="shared" si="2"/>
        <v>12.318990084801673</v>
      </c>
      <c r="K9" s="148">
        <f t="shared" si="3"/>
        <v>1.7246586118722342</v>
      </c>
    </row>
    <row r="10" spans="1:16" ht="12" customHeight="1" x14ac:dyDescent="0.2">
      <c r="A10" s="54">
        <v>1972</v>
      </c>
      <c r="B10" s="65">
        <v>209.89599999999999</v>
      </c>
      <c r="C10" s="73">
        <v>2723.55</v>
      </c>
      <c r="D10" s="74">
        <v>6.97</v>
      </c>
      <c r="E10" s="76" t="s">
        <v>7</v>
      </c>
      <c r="F10" s="73">
        <f t="shared" si="0"/>
        <v>2730.52</v>
      </c>
      <c r="G10" s="76">
        <v>119.7503</v>
      </c>
      <c r="H10" s="76" t="s">
        <v>7</v>
      </c>
      <c r="I10" s="73">
        <f t="shared" si="1"/>
        <v>2610.7696999999998</v>
      </c>
      <c r="J10" s="148">
        <f t="shared" si="2"/>
        <v>12.438396634523764</v>
      </c>
      <c r="K10" s="148">
        <f t="shared" si="3"/>
        <v>1.7413755288333272</v>
      </c>
    </row>
    <row r="11" spans="1:16" ht="12" customHeight="1" x14ac:dyDescent="0.2">
      <c r="A11" s="54">
        <v>1973</v>
      </c>
      <c r="B11" s="65">
        <v>211.90899999999999</v>
      </c>
      <c r="C11" s="73">
        <v>2942.85</v>
      </c>
      <c r="D11" s="74">
        <v>8.0399999999999991</v>
      </c>
      <c r="E11" s="76" t="s">
        <v>7</v>
      </c>
      <c r="F11" s="73">
        <f t="shared" si="0"/>
        <v>2950.89</v>
      </c>
      <c r="G11" s="76">
        <v>176.3466</v>
      </c>
      <c r="H11" s="76" t="s">
        <v>7</v>
      </c>
      <c r="I11" s="73">
        <f t="shared" si="1"/>
        <v>2774.5434</v>
      </c>
      <c r="J11" s="148">
        <f t="shared" si="2"/>
        <v>13.093089014624203</v>
      </c>
      <c r="K11" s="148">
        <f t="shared" si="3"/>
        <v>1.8330324620473886</v>
      </c>
    </row>
    <row r="12" spans="1:16" ht="12" customHeight="1" x14ac:dyDescent="0.2">
      <c r="A12" s="54">
        <v>1974</v>
      </c>
      <c r="B12" s="65">
        <v>213.85400000000001</v>
      </c>
      <c r="C12" s="73">
        <v>3303.35</v>
      </c>
      <c r="D12" s="74">
        <v>8.06</v>
      </c>
      <c r="E12" s="76" t="s">
        <v>7</v>
      </c>
      <c r="F12" s="73">
        <f t="shared" si="0"/>
        <v>3311.41</v>
      </c>
      <c r="G12" s="76">
        <v>206.08519999999999</v>
      </c>
      <c r="H12" s="76" t="s">
        <v>7</v>
      </c>
      <c r="I12" s="73">
        <f t="shared" si="1"/>
        <v>3105.3247999999999</v>
      </c>
      <c r="J12" s="148">
        <f t="shared" si="2"/>
        <v>14.520770245120501</v>
      </c>
      <c r="K12" s="148">
        <f t="shared" si="3"/>
        <v>2.0329078343168701</v>
      </c>
    </row>
    <row r="13" spans="1:16" ht="12" customHeight="1" x14ac:dyDescent="0.2">
      <c r="A13" s="56">
        <v>1975</v>
      </c>
      <c r="B13" s="65">
        <v>215.97300000000001</v>
      </c>
      <c r="C13" s="73">
        <v>3424.05</v>
      </c>
      <c r="D13" s="74">
        <v>11.31</v>
      </c>
      <c r="E13" s="76" t="s">
        <v>7</v>
      </c>
      <c r="F13" s="73">
        <f t="shared" si="0"/>
        <v>3435.36</v>
      </c>
      <c r="G13" s="76">
        <v>259.40899999999999</v>
      </c>
      <c r="H13" s="76" t="s">
        <v>7</v>
      </c>
      <c r="I13" s="73">
        <f t="shared" si="1"/>
        <v>3175.951</v>
      </c>
      <c r="J13" s="148">
        <f t="shared" si="2"/>
        <v>14.70531501622888</v>
      </c>
      <c r="K13" s="148">
        <f t="shared" si="3"/>
        <v>2.0587441022720436</v>
      </c>
    </row>
    <row r="14" spans="1:16" ht="12" customHeight="1" x14ac:dyDescent="0.2">
      <c r="A14" s="53">
        <v>1976</v>
      </c>
      <c r="B14" s="64">
        <v>218.035</v>
      </c>
      <c r="C14" s="71">
        <v>3708.75</v>
      </c>
      <c r="D14" s="72">
        <v>1.1399999999999999</v>
      </c>
      <c r="E14" s="75" t="s">
        <v>7</v>
      </c>
      <c r="F14" s="71">
        <f t="shared" si="0"/>
        <v>3709.89</v>
      </c>
      <c r="G14" s="75">
        <v>146.81</v>
      </c>
      <c r="H14" s="75" t="s">
        <v>7</v>
      </c>
      <c r="I14" s="71">
        <f t="shared" si="1"/>
        <v>3563.08</v>
      </c>
      <c r="J14" s="149">
        <f t="shared" si="2"/>
        <v>16.341779989451236</v>
      </c>
      <c r="K14" s="149">
        <f t="shared" si="3"/>
        <v>2.2878491985231735</v>
      </c>
    </row>
    <row r="15" spans="1:16" ht="12" customHeight="1" x14ac:dyDescent="0.2">
      <c r="A15" s="53">
        <v>1977</v>
      </c>
      <c r="B15" s="64">
        <v>220.23899999999998</v>
      </c>
      <c r="C15" s="71">
        <v>3656.85</v>
      </c>
      <c r="D15" s="72">
        <v>1.57</v>
      </c>
      <c r="E15" s="75" t="s">
        <v>7</v>
      </c>
      <c r="F15" s="71">
        <f t="shared" si="0"/>
        <v>3658.42</v>
      </c>
      <c r="G15" s="75">
        <v>1150.576</v>
      </c>
      <c r="H15" s="75" t="s">
        <v>7</v>
      </c>
      <c r="I15" s="71">
        <f t="shared" si="1"/>
        <v>2507.8440000000001</v>
      </c>
      <c r="J15" s="149">
        <f t="shared" si="2"/>
        <v>11.386920572650622</v>
      </c>
      <c r="K15" s="149">
        <f t="shared" si="3"/>
        <v>1.5941688801710872</v>
      </c>
    </row>
    <row r="16" spans="1:16" ht="12" customHeight="1" x14ac:dyDescent="0.2">
      <c r="A16" s="53">
        <v>1978</v>
      </c>
      <c r="B16" s="64">
        <v>222.58500000000001</v>
      </c>
      <c r="C16" s="71">
        <v>3301.3</v>
      </c>
      <c r="D16" s="72">
        <v>21.2</v>
      </c>
      <c r="E16" s="75" t="s">
        <v>7</v>
      </c>
      <c r="F16" s="71">
        <f t="shared" si="0"/>
        <v>3322.5</v>
      </c>
      <c r="G16" s="75">
        <v>632.88599999999997</v>
      </c>
      <c r="H16" s="75" t="s">
        <v>7</v>
      </c>
      <c r="I16" s="71">
        <f t="shared" si="1"/>
        <v>2689.614</v>
      </c>
      <c r="J16" s="149">
        <f t="shared" si="2"/>
        <v>12.083536626457308</v>
      </c>
      <c r="K16" s="149">
        <f t="shared" si="3"/>
        <v>1.6916951277040233</v>
      </c>
    </row>
    <row r="17" spans="1:11" ht="12" customHeight="1" x14ac:dyDescent="0.2">
      <c r="A17" s="53">
        <v>1979</v>
      </c>
      <c r="B17" s="64">
        <v>225.05500000000001</v>
      </c>
      <c r="C17" s="71">
        <v>3201.35</v>
      </c>
      <c r="D17" s="72">
        <v>13.97</v>
      </c>
      <c r="E17" s="75" t="s">
        <v>7</v>
      </c>
      <c r="F17" s="71">
        <f t="shared" si="0"/>
        <v>3215.3199999999997</v>
      </c>
      <c r="G17" s="75">
        <v>697.32799999999997</v>
      </c>
      <c r="H17" s="75" t="s">
        <v>7</v>
      </c>
      <c r="I17" s="71">
        <f t="shared" si="1"/>
        <v>2517.9919999999997</v>
      </c>
      <c r="J17" s="149">
        <f t="shared" si="2"/>
        <v>11.188340627846525</v>
      </c>
      <c r="K17" s="149">
        <f t="shared" si="3"/>
        <v>1.5663676878985138</v>
      </c>
    </row>
    <row r="18" spans="1:11" ht="12" customHeight="1" x14ac:dyDescent="0.2">
      <c r="A18" s="51">
        <v>1980</v>
      </c>
      <c r="B18" s="64">
        <v>227.726</v>
      </c>
      <c r="C18" s="71">
        <v>2950.3</v>
      </c>
      <c r="D18" s="72">
        <v>6.19</v>
      </c>
      <c r="E18" s="75" t="s">
        <v>7</v>
      </c>
      <c r="F18" s="71">
        <f t="shared" si="0"/>
        <v>2956.4900000000002</v>
      </c>
      <c r="G18" s="75">
        <v>731.34699999999998</v>
      </c>
      <c r="H18" s="75" t="s">
        <v>7</v>
      </c>
      <c r="I18" s="71">
        <f t="shared" si="1"/>
        <v>2225.143</v>
      </c>
      <c r="J18" s="149">
        <f t="shared" si="2"/>
        <v>9.7711416351229108</v>
      </c>
      <c r="K18" s="149">
        <f t="shared" si="3"/>
        <v>1.3679598289172077</v>
      </c>
    </row>
    <row r="19" spans="1:11" ht="12" customHeight="1" x14ac:dyDescent="0.2">
      <c r="A19" s="54">
        <v>1981</v>
      </c>
      <c r="B19" s="65">
        <v>229.96600000000001</v>
      </c>
      <c r="C19" s="73">
        <v>2904.85</v>
      </c>
      <c r="D19" s="74">
        <v>20.23</v>
      </c>
      <c r="E19" s="76" t="s">
        <v>7</v>
      </c>
      <c r="F19" s="73">
        <f t="shared" si="0"/>
        <v>2925.08</v>
      </c>
      <c r="G19" s="76">
        <v>433.81299999999999</v>
      </c>
      <c r="H19" s="76" t="s">
        <v>7</v>
      </c>
      <c r="I19" s="73">
        <f t="shared" si="1"/>
        <v>2491.2669999999998</v>
      </c>
      <c r="J19" s="148">
        <f t="shared" si="2"/>
        <v>10.83319708130767</v>
      </c>
      <c r="K19" s="148">
        <f t="shared" si="3"/>
        <v>1.5166475913830739</v>
      </c>
    </row>
    <row r="20" spans="1:11" ht="12" customHeight="1" x14ac:dyDescent="0.2">
      <c r="A20" s="54">
        <v>1982</v>
      </c>
      <c r="B20" s="65">
        <v>232.18799999999999</v>
      </c>
      <c r="C20" s="73">
        <v>2879.75</v>
      </c>
      <c r="D20" s="74">
        <v>14.68</v>
      </c>
      <c r="E20" s="76" t="s">
        <v>7</v>
      </c>
      <c r="F20" s="73">
        <f t="shared" si="0"/>
        <v>2894.43</v>
      </c>
      <c r="G20" s="76">
        <v>484.14</v>
      </c>
      <c r="H20" s="76" t="s">
        <v>7</v>
      </c>
      <c r="I20" s="73">
        <f t="shared" si="1"/>
        <v>2410.29</v>
      </c>
      <c r="J20" s="148">
        <f t="shared" si="2"/>
        <v>10.380769031991317</v>
      </c>
      <c r="K20" s="148">
        <f t="shared" si="3"/>
        <v>1.4533076644787846</v>
      </c>
    </row>
    <row r="21" spans="1:11" ht="12" customHeight="1" x14ac:dyDescent="0.2">
      <c r="A21" s="54">
        <v>1983</v>
      </c>
      <c r="B21" s="65">
        <v>234.30699999999999</v>
      </c>
      <c r="C21" s="73">
        <v>2723.7</v>
      </c>
      <c r="D21" s="74">
        <v>8.6300000000000008</v>
      </c>
      <c r="E21" s="76" t="s">
        <v>7</v>
      </c>
      <c r="F21" s="73">
        <f t="shared" si="0"/>
        <v>2732.33</v>
      </c>
      <c r="G21" s="76">
        <v>394.20499999999998</v>
      </c>
      <c r="H21" s="76" t="s">
        <v>7</v>
      </c>
      <c r="I21" s="73">
        <f t="shared" si="1"/>
        <v>2338.125</v>
      </c>
      <c r="J21" s="148">
        <f t="shared" si="2"/>
        <v>9.9788952101303003</v>
      </c>
      <c r="K21" s="148">
        <f t="shared" si="3"/>
        <v>1.3970453294182421</v>
      </c>
    </row>
    <row r="22" spans="1:11" ht="12" customHeight="1" x14ac:dyDescent="0.2">
      <c r="A22" s="54">
        <v>1984</v>
      </c>
      <c r="B22" s="65">
        <v>236.34800000000001</v>
      </c>
      <c r="C22" s="73">
        <v>2730</v>
      </c>
      <c r="D22" s="74">
        <v>29.53</v>
      </c>
      <c r="E22" s="76" t="s">
        <v>7</v>
      </c>
      <c r="F22" s="73">
        <f t="shared" si="0"/>
        <v>2759.53</v>
      </c>
      <c r="G22" s="76">
        <v>327.35500000000002</v>
      </c>
      <c r="H22" s="76" t="s">
        <v>7</v>
      </c>
      <c r="I22" s="73">
        <f t="shared" si="1"/>
        <v>2432.1750000000002</v>
      </c>
      <c r="J22" s="148">
        <f t="shared" si="2"/>
        <v>10.290651920050095</v>
      </c>
      <c r="K22" s="148">
        <f t="shared" si="3"/>
        <v>1.4406912688070135</v>
      </c>
    </row>
    <row r="23" spans="1:11" ht="12" customHeight="1" x14ac:dyDescent="0.2">
      <c r="A23" s="56">
        <v>1985</v>
      </c>
      <c r="B23" s="65">
        <v>238.46600000000001</v>
      </c>
      <c r="C23" s="73">
        <v>2890.2</v>
      </c>
      <c r="D23" s="74">
        <v>42.5</v>
      </c>
      <c r="E23" s="76" t="s">
        <v>7</v>
      </c>
      <c r="F23" s="73">
        <f t="shared" si="0"/>
        <v>2932.7</v>
      </c>
      <c r="G23" s="76">
        <v>259.803</v>
      </c>
      <c r="H23" s="76" t="s">
        <v>7</v>
      </c>
      <c r="I23" s="73">
        <f t="shared" si="1"/>
        <v>2672.8969999999999</v>
      </c>
      <c r="J23" s="148">
        <f t="shared" si="2"/>
        <v>11.208713191817701</v>
      </c>
      <c r="K23" s="148">
        <f t="shared" si="3"/>
        <v>1.5692198468544782</v>
      </c>
    </row>
    <row r="24" spans="1:11" ht="12" customHeight="1" x14ac:dyDescent="0.2">
      <c r="A24" s="53">
        <v>1986</v>
      </c>
      <c r="B24" s="64">
        <v>240.65100000000001</v>
      </c>
      <c r="C24" s="71">
        <v>2920.2</v>
      </c>
      <c r="D24" s="72">
        <v>43.71</v>
      </c>
      <c r="E24" s="75" t="s">
        <v>7</v>
      </c>
      <c r="F24" s="71">
        <f t="shared" si="0"/>
        <v>2963.91</v>
      </c>
      <c r="G24" s="75">
        <v>332.6</v>
      </c>
      <c r="H24" s="75" t="s">
        <v>7</v>
      </c>
      <c r="I24" s="71">
        <f t="shared" si="1"/>
        <v>2631.31</v>
      </c>
      <c r="J24" s="149">
        <f t="shared" si="2"/>
        <v>10.934132831361598</v>
      </c>
      <c r="K24" s="149">
        <f t="shared" si="3"/>
        <v>1.530778596390624</v>
      </c>
    </row>
    <row r="25" spans="1:11" ht="12" customHeight="1" x14ac:dyDescent="0.2">
      <c r="A25" s="53">
        <v>1987</v>
      </c>
      <c r="B25" s="64">
        <v>242.804</v>
      </c>
      <c r="C25" s="71">
        <v>2963.5</v>
      </c>
      <c r="D25" s="72">
        <v>37.04</v>
      </c>
      <c r="E25" s="75" t="s">
        <v>7</v>
      </c>
      <c r="F25" s="71">
        <f t="shared" si="0"/>
        <v>3000.54</v>
      </c>
      <c r="G25" s="75">
        <v>388.94600000000003</v>
      </c>
      <c r="H25" s="75" t="s">
        <v>7</v>
      </c>
      <c r="I25" s="71">
        <f t="shared" si="1"/>
        <v>2611.5940000000001</v>
      </c>
      <c r="J25" s="149">
        <f t="shared" si="2"/>
        <v>10.755976013574735</v>
      </c>
      <c r="K25" s="149">
        <f t="shared" si="3"/>
        <v>1.505836641900463</v>
      </c>
    </row>
    <row r="26" spans="1:11" ht="12" customHeight="1" x14ac:dyDescent="0.2">
      <c r="A26" s="53">
        <v>1988</v>
      </c>
      <c r="B26" s="64">
        <v>245.02099999999999</v>
      </c>
      <c r="C26" s="71">
        <v>2980.45</v>
      </c>
      <c r="D26" s="72">
        <v>37.659999999999997</v>
      </c>
      <c r="E26" s="75" t="s">
        <v>7</v>
      </c>
      <c r="F26" s="71">
        <f t="shared" si="0"/>
        <v>3018.1099999999997</v>
      </c>
      <c r="G26" s="75">
        <v>463.57600000000002</v>
      </c>
      <c r="H26" s="75" t="s">
        <v>7</v>
      </c>
      <c r="I26" s="71">
        <f t="shared" si="1"/>
        <v>2554.5339999999997</v>
      </c>
      <c r="J26" s="149">
        <f t="shared" si="2"/>
        <v>10.425775749833686</v>
      </c>
      <c r="K26" s="149">
        <f t="shared" si="3"/>
        <v>1.4596086049767163</v>
      </c>
    </row>
    <row r="27" spans="1:11" ht="12" customHeight="1" x14ac:dyDescent="0.2">
      <c r="A27" s="53">
        <v>1989</v>
      </c>
      <c r="B27" s="64">
        <v>247.34200000000001</v>
      </c>
      <c r="C27" s="71">
        <v>3048.6499999999996</v>
      </c>
      <c r="D27" s="71">
        <v>32.99</v>
      </c>
      <c r="E27" s="75" t="s">
        <v>7</v>
      </c>
      <c r="F27" s="71">
        <f t="shared" si="0"/>
        <v>3081.6399999999994</v>
      </c>
      <c r="G27" s="75">
        <v>413.077</v>
      </c>
      <c r="H27" s="75" t="s">
        <v>7</v>
      </c>
      <c r="I27" s="71">
        <f t="shared" si="1"/>
        <v>2668.5629999999992</v>
      </c>
      <c r="J27" s="149">
        <f t="shared" si="2"/>
        <v>10.788960225113401</v>
      </c>
      <c r="K27" s="149">
        <f t="shared" si="3"/>
        <v>1.5104544315158763</v>
      </c>
    </row>
    <row r="28" spans="1:11" ht="12" customHeight="1" x14ac:dyDescent="0.2">
      <c r="A28" s="51">
        <v>1990</v>
      </c>
      <c r="B28" s="64">
        <v>250.13200000000001</v>
      </c>
      <c r="C28" s="71">
        <v>3499.0128000000004</v>
      </c>
      <c r="D28" s="71">
        <v>18.009236700000002</v>
      </c>
      <c r="E28" s="75" t="s">
        <v>7</v>
      </c>
      <c r="F28" s="71">
        <f t="shared" si="0"/>
        <v>3517.0220367000006</v>
      </c>
      <c r="G28" s="75">
        <v>330.50974644999997</v>
      </c>
      <c r="H28" s="75" t="s">
        <v>7</v>
      </c>
      <c r="I28" s="71">
        <f t="shared" si="1"/>
        <v>3186.5122902500007</v>
      </c>
      <c r="J28" s="149">
        <f t="shared" si="2"/>
        <v>12.739322798562361</v>
      </c>
      <c r="K28" s="149">
        <f t="shared" si="3"/>
        <v>1.7835051917987306</v>
      </c>
    </row>
    <row r="29" spans="1:11" ht="12" customHeight="1" x14ac:dyDescent="0.2">
      <c r="A29" s="54">
        <v>1991</v>
      </c>
      <c r="B29" s="65">
        <v>253.49299999999999</v>
      </c>
      <c r="C29" s="73">
        <v>3995.2377000000001</v>
      </c>
      <c r="D29" s="73">
        <v>21.564158200000001</v>
      </c>
      <c r="E29" s="76" t="s">
        <v>7</v>
      </c>
      <c r="F29" s="73">
        <f t="shared" si="0"/>
        <v>4016.8018582</v>
      </c>
      <c r="G29" s="76">
        <v>511.28316089500004</v>
      </c>
      <c r="H29" s="76" t="s">
        <v>7</v>
      </c>
      <c r="I29" s="73">
        <f t="shared" si="1"/>
        <v>3505.5186973049999</v>
      </c>
      <c r="J29" s="148">
        <f t="shared" si="2"/>
        <v>13.82885798544733</v>
      </c>
      <c r="K29" s="148">
        <f t="shared" si="3"/>
        <v>1.9360401179626263</v>
      </c>
    </row>
    <row r="30" spans="1:11" ht="12" customHeight="1" x14ac:dyDescent="0.2">
      <c r="A30" s="54">
        <v>1992</v>
      </c>
      <c r="B30" s="65">
        <v>256.89400000000001</v>
      </c>
      <c r="C30" s="73">
        <v>3856.8717000000006</v>
      </c>
      <c r="D30" s="73">
        <v>13.00928785</v>
      </c>
      <c r="E30" s="76" t="s">
        <v>7</v>
      </c>
      <c r="F30" s="73">
        <f t="shared" si="0"/>
        <v>3869.8809878500006</v>
      </c>
      <c r="G30" s="76">
        <v>574.18962815499992</v>
      </c>
      <c r="H30" s="76" t="s">
        <v>7</v>
      </c>
      <c r="I30" s="73">
        <f t="shared" si="1"/>
        <v>3295.6913596950008</v>
      </c>
      <c r="J30" s="148">
        <f t="shared" si="2"/>
        <v>12.828993124382043</v>
      </c>
      <c r="K30" s="148">
        <f t="shared" si="3"/>
        <v>1.7960590374134862</v>
      </c>
    </row>
    <row r="31" spans="1:11" ht="12" customHeight="1" x14ac:dyDescent="0.2">
      <c r="A31" s="54">
        <v>1993</v>
      </c>
      <c r="B31" s="65">
        <v>260.255</v>
      </c>
      <c r="C31" s="73">
        <v>4050.7838000000006</v>
      </c>
      <c r="D31" s="73">
        <v>17.266983499999998</v>
      </c>
      <c r="E31" s="76" t="s">
        <v>7</v>
      </c>
      <c r="F31" s="73">
        <f t="shared" si="0"/>
        <v>4068.0507835000008</v>
      </c>
      <c r="G31" s="76">
        <v>511.20590774500005</v>
      </c>
      <c r="H31" s="76" t="s">
        <v>7</v>
      </c>
      <c r="I31" s="73">
        <f t="shared" si="1"/>
        <v>3556.8448757550009</v>
      </c>
      <c r="J31" s="148">
        <f t="shared" si="2"/>
        <v>13.666768652878911</v>
      </c>
      <c r="K31" s="148">
        <f t="shared" si="3"/>
        <v>1.9133476114030477</v>
      </c>
    </row>
    <row r="32" spans="1:11" ht="12" customHeight="1" x14ac:dyDescent="0.2">
      <c r="A32" s="54">
        <v>1994</v>
      </c>
      <c r="B32" s="65">
        <v>263.43599999999998</v>
      </c>
      <c r="C32" s="73">
        <v>4085.6932999999999</v>
      </c>
      <c r="D32" s="73">
        <v>17.192095049999999</v>
      </c>
      <c r="E32" s="76" t="s">
        <v>7</v>
      </c>
      <c r="F32" s="73">
        <f t="shared" si="0"/>
        <v>4102.8853950499997</v>
      </c>
      <c r="G32" s="76">
        <v>619.36649508500011</v>
      </c>
      <c r="H32" s="76" t="s">
        <v>7</v>
      </c>
      <c r="I32" s="73">
        <f t="shared" si="1"/>
        <v>3483.5188999649995</v>
      </c>
      <c r="J32" s="148">
        <f t="shared" si="2"/>
        <v>13.223397333564888</v>
      </c>
      <c r="K32" s="148">
        <f t="shared" si="3"/>
        <v>1.8512756266990844</v>
      </c>
    </row>
    <row r="33" spans="1:11" ht="12" customHeight="1" x14ac:dyDescent="0.2">
      <c r="A33" s="56">
        <v>1995</v>
      </c>
      <c r="B33" s="65">
        <v>266.55700000000002</v>
      </c>
      <c r="C33" s="73">
        <v>4383.6001999999999</v>
      </c>
      <c r="D33" s="73">
        <v>30.4555407</v>
      </c>
      <c r="E33" s="76" t="s">
        <v>7</v>
      </c>
      <c r="F33" s="73">
        <f t="shared" si="0"/>
        <v>4414.0557406999997</v>
      </c>
      <c r="G33" s="76">
        <v>892.98784236999995</v>
      </c>
      <c r="H33" s="76" t="s">
        <v>7</v>
      </c>
      <c r="I33" s="73">
        <f t="shared" si="1"/>
        <v>3521.0678983299995</v>
      </c>
      <c r="J33" s="148">
        <f t="shared" si="2"/>
        <v>13.209436999703625</v>
      </c>
      <c r="K33" s="148">
        <f t="shared" si="3"/>
        <v>1.8493211799585076</v>
      </c>
    </row>
    <row r="34" spans="1:11" ht="12" customHeight="1" x14ac:dyDescent="0.2">
      <c r="A34" s="53">
        <v>1996</v>
      </c>
      <c r="B34" s="64">
        <v>269.66699999999997</v>
      </c>
      <c r="C34" s="71">
        <v>5144.1580000000004</v>
      </c>
      <c r="D34" s="71">
        <v>24.938995250000001</v>
      </c>
      <c r="E34" s="75" t="s">
        <v>7</v>
      </c>
      <c r="F34" s="71">
        <f t="shared" si="0"/>
        <v>5169.09699525</v>
      </c>
      <c r="G34" s="75">
        <v>670.58480228999997</v>
      </c>
      <c r="H34" s="75" t="s">
        <v>7</v>
      </c>
      <c r="I34" s="71">
        <f t="shared" si="1"/>
        <v>4498.51219296</v>
      </c>
      <c r="J34" s="149">
        <f t="shared" si="2"/>
        <v>16.681730404387636</v>
      </c>
      <c r="K34" s="149">
        <f t="shared" si="3"/>
        <v>2.3354422566142694</v>
      </c>
    </row>
    <row r="35" spans="1:11" ht="12" customHeight="1" x14ac:dyDescent="0.2">
      <c r="A35" s="53">
        <v>1997</v>
      </c>
      <c r="B35" s="64">
        <v>272.91199999999998</v>
      </c>
      <c r="C35" s="71">
        <v>4939.1606000000002</v>
      </c>
      <c r="D35" s="71">
        <v>21.869244800000001</v>
      </c>
      <c r="E35" s="75" t="s">
        <v>7</v>
      </c>
      <c r="F35" s="71">
        <f t="shared" si="0"/>
        <v>4961.0298448000003</v>
      </c>
      <c r="G35" s="75">
        <v>731.89583564500003</v>
      </c>
      <c r="H35" s="75" t="s">
        <v>7</v>
      </c>
      <c r="I35" s="71">
        <f t="shared" si="1"/>
        <v>4229.1340091550001</v>
      </c>
      <c r="J35" s="149">
        <f t="shared" si="2"/>
        <v>15.496328520383862</v>
      </c>
      <c r="K35" s="149">
        <f t="shared" si="3"/>
        <v>2.1694859928537409</v>
      </c>
    </row>
    <row r="36" spans="1:11" ht="12" customHeight="1" x14ac:dyDescent="0.2">
      <c r="A36" s="53">
        <v>1998</v>
      </c>
      <c r="B36" s="64">
        <v>276.11500000000001</v>
      </c>
      <c r="C36" s="71">
        <v>5147.9327999999996</v>
      </c>
      <c r="D36" s="71">
        <v>43.845879350000004</v>
      </c>
      <c r="E36" s="75" t="s">
        <v>7</v>
      </c>
      <c r="F36" s="71">
        <f t="shared" si="0"/>
        <v>5191.7786793499999</v>
      </c>
      <c r="G36" s="75">
        <v>630.48350300000004</v>
      </c>
      <c r="H36" s="75" t="s">
        <v>7</v>
      </c>
      <c r="I36" s="71">
        <f t="shared" si="1"/>
        <v>4561.2951763499996</v>
      </c>
      <c r="J36" s="149">
        <f t="shared" si="2"/>
        <v>16.519548653097438</v>
      </c>
      <c r="K36" s="149">
        <f t="shared" si="3"/>
        <v>2.3127368114336413</v>
      </c>
    </row>
    <row r="37" spans="1:11" ht="12" customHeight="1" x14ac:dyDescent="0.2">
      <c r="A37" s="53">
        <v>1999</v>
      </c>
      <c r="B37" s="64">
        <v>279.29500000000002</v>
      </c>
      <c r="C37" s="71">
        <v>5280.0991000000004</v>
      </c>
      <c r="D37" s="71">
        <v>77.533487199999996</v>
      </c>
      <c r="E37" s="75" t="s">
        <v>7</v>
      </c>
      <c r="F37" s="71">
        <f t="shared" si="0"/>
        <v>5357.6325872000007</v>
      </c>
      <c r="G37" s="75">
        <v>1906.1653864500001</v>
      </c>
      <c r="H37" s="75" t="s">
        <v>7</v>
      </c>
      <c r="I37" s="71">
        <f t="shared" si="1"/>
        <v>3451.4672007500003</v>
      </c>
      <c r="J37" s="149">
        <f t="shared" si="2"/>
        <v>12.357783708086432</v>
      </c>
      <c r="K37" s="149">
        <f t="shared" si="3"/>
        <v>1.7300897191321005</v>
      </c>
    </row>
    <row r="38" spans="1:11" ht="12" customHeight="1" x14ac:dyDescent="0.2">
      <c r="A38" s="53">
        <v>2000</v>
      </c>
      <c r="B38" s="64">
        <v>282.38499999999999</v>
      </c>
      <c r="C38" s="71">
        <v>5075.4520000000011</v>
      </c>
      <c r="D38" s="71">
        <v>141.1689227</v>
      </c>
      <c r="E38" s="75" t="s">
        <v>7</v>
      </c>
      <c r="F38" s="71">
        <f t="shared" si="0"/>
        <v>5216.6209227000008</v>
      </c>
      <c r="G38" s="75">
        <v>775.73551250000003</v>
      </c>
      <c r="H38" s="75" t="s">
        <v>7</v>
      </c>
      <c r="I38" s="71">
        <f t="shared" si="1"/>
        <v>4440.8854102000005</v>
      </c>
      <c r="J38" s="149">
        <f t="shared" si="2"/>
        <v>15.72635023177577</v>
      </c>
      <c r="K38" s="149">
        <f t="shared" si="3"/>
        <v>2.2016890324486083</v>
      </c>
    </row>
    <row r="39" spans="1:11" ht="12" customHeight="1" x14ac:dyDescent="0.2">
      <c r="A39" s="54">
        <v>2001</v>
      </c>
      <c r="B39" s="65">
        <v>285.30901899999998</v>
      </c>
      <c r="C39" s="73">
        <v>4779.0454</v>
      </c>
      <c r="D39" s="73">
        <v>165.2959932</v>
      </c>
      <c r="E39" s="76" t="s">
        <v>7</v>
      </c>
      <c r="F39" s="73">
        <f t="shared" ref="F39:F44" si="4">SUM(C39,D39,E39)</f>
        <v>4944.3413932000003</v>
      </c>
      <c r="G39" s="76">
        <v>728.57304649999992</v>
      </c>
      <c r="H39" s="76" t="s">
        <v>7</v>
      </c>
      <c r="I39" s="73">
        <f t="shared" ref="I39:I44" si="5">F39-SUM(G39,H39)</f>
        <v>4215.7683467000006</v>
      </c>
      <c r="J39" s="148">
        <f t="shared" ref="J39:J44" si="6">IF(I39=0,0,IF(B39=0,0,I39/B39))</f>
        <v>14.776148197053669</v>
      </c>
      <c r="K39" s="148">
        <f t="shared" si="3"/>
        <v>2.0686607475875136</v>
      </c>
    </row>
    <row r="40" spans="1:11" ht="12" customHeight="1" x14ac:dyDescent="0.2">
      <c r="A40" s="54">
        <v>2002</v>
      </c>
      <c r="B40" s="65">
        <v>288.10481800000002</v>
      </c>
      <c r="C40" s="73">
        <v>4577.5153000000009</v>
      </c>
      <c r="D40" s="73">
        <v>195.42225884999999</v>
      </c>
      <c r="E40" s="76" t="s">
        <v>7</v>
      </c>
      <c r="F40" s="73">
        <f t="shared" si="4"/>
        <v>4772.9375588500006</v>
      </c>
      <c r="G40" s="76">
        <v>531.73129749999998</v>
      </c>
      <c r="H40" s="76" t="s">
        <v>7</v>
      </c>
      <c r="I40" s="73">
        <f t="shared" si="5"/>
        <v>4241.2062613500002</v>
      </c>
      <c r="J40" s="148">
        <f t="shared" si="6"/>
        <v>14.721052882045173</v>
      </c>
      <c r="K40" s="148">
        <f t="shared" si="3"/>
        <v>2.0609474034863244</v>
      </c>
    </row>
    <row r="41" spans="1:11" ht="12" customHeight="1" x14ac:dyDescent="0.2">
      <c r="A41" s="54">
        <v>2003</v>
      </c>
      <c r="B41" s="65">
        <v>290.81963400000001</v>
      </c>
      <c r="C41" s="73">
        <v>5003.8480999999992</v>
      </c>
      <c r="D41" s="73">
        <v>234.40244750000002</v>
      </c>
      <c r="E41" s="76" t="s">
        <v>7</v>
      </c>
      <c r="F41" s="73">
        <f t="shared" si="4"/>
        <v>5238.2505474999989</v>
      </c>
      <c r="G41" s="76">
        <v>743.20897949999994</v>
      </c>
      <c r="H41" s="76" t="s">
        <v>7</v>
      </c>
      <c r="I41" s="73">
        <f t="shared" si="5"/>
        <v>4495.0415679999987</v>
      </c>
      <c r="J41" s="148">
        <f t="shared" si="6"/>
        <v>15.456458376534504</v>
      </c>
      <c r="K41" s="148">
        <f t="shared" si="3"/>
        <v>2.1639041727148309</v>
      </c>
    </row>
    <row r="42" spans="1:11" ht="12" customHeight="1" x14ac:dyDescent="0.2">
      <c r="A42" s="54">
        <v>2004</v>
      </c>
      <c r="B42" s="65">
        <v>293.46318500000001</v>
      </c>
      <c r="C42" s="73">
        <v>4853.2469000000001</v>
      </c>
      <c r="D42" s="73">
        <v>145.47344903000001</v>
      </c>
      <c r="E42" s="76" t="s">
        <v>7</v>
      </c>
      <c r="F42" s="73">
        <f t="shared" si="4"/>
        <v>4998.7203490299999</v>
      </c>
      <c r="G42" s="76">
        <v>954.26904300000001</v>
      </c>
      <c r="H42" s="76" t="s">
        <v>7</v>
      </c>
      <c r="I42" s="73">
        <f t="shared" si="5"/>
        <v>4044.4513060299996</v>
      </c>
      <c r="J42" s="148">
        <f t="shared" si="6"/>
        <v>13.781801305093856</v>
      </c>
      <c r="K42" s="148">
        <f t="shared" si="3"/>
        <v>1.9294521827131399</v>
      </c>
    </row>
    <row r="43" spans="1:11" ht="12" customHeight="1" x14ac:dyDescent="0.2">
      <c r="A43" s="54">
        <v>2005</v>
      </c>
      <c r="B43" s="65">
        <v>296.186216</v>
      </c>
      <c r="C43" s="73">
        <v>4542.6206000000011</v>
      </c>
      <c r="D43" s="73">
        <v>153.41359800000001</v>
      </c>
      <c r="E43" s="76" t="s">
        <v>7</v>
      </c>
      <c r="F43" s="73">
        <f t="shared" si="4"/>
        <v>4696.0341980000012</v>
      </c>
      <c r="G43" s="76">
        <v>909.80050849999998</v>
      </c>
      <c r="H43" s="76" t="s">
        <v>7</v>
      </c>
      <c r="I43" s="73">
        <f t="shared" si="5"/>
        <v>3786.2336895000012</v>
      </c>
      <c r="J43" s="148">
        <f t="shared" si="6"/>
        <v>12.78328796198943</v>
      </c>
      <c r="K43" s="148">
        <f t="shared" si="3"/>
        <v>1.7896603146785204</v>
      </c>
    </row>
    <row r="44" spans="1:11" ht="12" customHeight="1" x14ac:dyDescent="0.2">
      <c r="A44" s="53">
        <v>2006</v>
      </c>
      <c r="B44" s="64">
        <v>298.99582500000002</v>
      </c>
      <c r="C44" s="71">
        <v>4615.7619999999997</v>
      </c>
      <c r="D44" s="71">
        <v>106.820285</v>
      </c>
      <c r="E44" s="75" t="s">
        <v>7</v>
      </c>
      <c r="F44" s="71">
        <f t="shared" si="4"/>
        <v>4722.5822849999995</v>
      </c>
      <c r="G44" s="75">
        <v>1004.3869420000001</v>
      </c>
      <c r="H44" s="75" t="s">
        <v>7</v>
      </c>
      <c r="I44" s="71">
        <f t="shared" si="5"/>
        <v>3718.1953429999994</v>
      </c>
      <c r="J44" s="149">
        <f t="shared" si="6"/>
        <v>12.435609570802532</v>
      </c>
      <c r="K44" s="149">
        <f t="shared" si="3"/>
        <v>1.7409853399123547</v>
      </c>
    </row>
    <row r="45" spans="1:11" ht="12" customHeight="1" x14ac:dyDescent="0.2">
      <c r="A45" s="53">
        <v>2007</v>
      </c>
      <c r="B45" s="64">
        <v>302.003917</v>
      </c>
      <c r="C45" s="71">
        <v>4901.8766000000005</v>
      </c>
      <c r="D45" s="71">
        <v>137.89515349999999</v>
      </c>
      <c r="E45" s="75" t="s">
        <v>7</v>
      </c>
      <c r="F45" s="71">
        <f t="shared" ref="F45:F50" si="7">SUM(C45,D45,E45)</f>
        <v>5039.7717535000002</v>
      </c>
      <c r="G45" s="75">
        <v>1105.2145715000001</v>
      </c>
      <c r="H45" s="75" t="s">
        <v>7</v>
      </c>
      <c r="I45" s="71">
        <f t="shared" ref="I45:I50" si="8">F45-SUM(G45,H45)</f>
        <v>3934.557182</v>
      </c>
      <c r="J45" s="149">
        <f t="shared" ref="J45:J50" si="9">IF(I45=0,0,IF(B45=0,0,I45/B45))</f>
        <v>13.0281660618329</v>
      </c>
      <c r="K45" s="149">
        <f t="shared" si="3"/>
        <v>1.8239432486566063</v>
      </c>
    </row>
    <row r="46" spans="1:11" ht="12" customHeight="1" x14ac:dyDescent="0.2">
      <c r="A46" s="53">
        <v>2008</v>
      </c>
      <c r="B46" s="64">
        <v>304.79776099999998</v>
      </c>
      <c r="C46" s="71">
        <v>4454.9979000000012</v>
      </c>
      <c r="D46" s="71">
        <v>253.85456199999999</v>
      </c>
      <c r="E46" s="75" t="s">
        <v>7</v>
      </c>
      <c r="F46" s="71">
        <f t="shared" si="7"/>
        <v>4708.8524620000007</v>
      </c>
      <c r="G46" s="75">
        <v>935.21226369999988</v>
      </c>
      <c r="H46" s="75" t="s">
        <v>7</v>
      </c>
      <c r="I46" s="71">
        <f t="shared" si="8"/>
        <v>3773.640198300001</v>
      </c>
      <c r="J46" s="149">
        <f t="shared" si="9"/>
        <v>12.380800258896919</v>
      </c>
      <c r="K46" s="149">
        <f t="shared" ref="K46:K51" si="10">IF(J46=0,0,J46*0.14)</f>
        <v>1.7333120362455687</v>
      </c>
    </row>
    <row r="47" spans="1:11" ht="12" customHeight="1" x14ac:dyDescent="0.2">
      <c r="A47" s="53">
        <v>2009</v>
      </c>
      <c r="B47" s="64">
        <v>307.43940600000002</v>
      </c>
      <c r="C47" s="71">
        <v>4173.4751000000006</v>
      </c>
      <c r="D47" s="71">
        <v>337.77946800000001</v>
      </c>
      <c r="E47" s="75" t="s">
        <v>7</v>
      </c>
      <c r="F47" s="71">
        <f t="shared" si="7"/>
        <v>4511.2545680000003</v>
      </c>
      <c r="G47" s="75">
        <v>876.54135413000006</v>
      </c>
      <c r="H47" s="75" t="s">
        <v>7</v>
      </c>
      <c r="I47" s="71">
        <f t="shared" si="8"/>
        <v>3634.7132138700003</v>
      </c>
      <c r="J47" s="149">
        <f t="shared" si="9"/>
        <v>11.822535247384652</v>
      </c>
      <c r="K47" s="149">
        <f t="shared" si="10"/>
        <v>1.6551549346338514</v>
      </c>
    </row>
    <row r="48" spans="1:11" ht="12" customHeight="1" x14ac:dyDescent="0.2">
      <c r="A48" s="53">
        <v>2010</v>
      </c>
      <c r="B48" s="64">
        <v>309.74127900000002</v>
      </c>
      <c r="C48" s="71">
        <v>3976.0769</v>
      </c>
      <c r="D48" s="71">
        <v>472.30073606429994</v>
      </c>
      <c r="E48" s="75" t="s">
        <v>7</v>
      </c>
      <c r="F48" s="71">
        <f t="shared" si="7"/>
        <v>4448.3776360642996</v>
      </c>
      <c r="G48" s="75">
        <v>976.14689799913003</v>
      </c>
      <c r="H48" s="75" t="s">
        <v>7</v>
      </c>
      <c r="I48" s="71">
        <f t="shared" si="8"/>
        <v>3472.2307380651696</v>
      </c>
      <c r="J48" s="149">
        <f t="shared" si="9"/>
        <v>11.210100085062184</v>
      </c>
      <c r="K48" s="149">
        <f t="shared" si="10"/>
        <v>1.5694140119087059</v>
      </c>
    </row>
    <row r="49" spans="1:16" ht="12" customHeight="1" x14ac:dyDescent="0.2">
      <c r="A49" s="83">
        <v>2011</v>
      </c>
      <c r="B49" s="84">
        <v>311.97391399999998</v>
      </c>
      <c r="C49" s="85">
        <v>4026.9178000000002</v>
      </c>
      <c r="D49" s="85">
        <v>468.97828994873998</v>
      </c>
      <c r="E49" s="92" t="s">
        <v>7</v>
      </c>
      <c r="F49" s="85">
        <f t="shared" si="7"/>
        <v>4495.8960899487402</v>
      </c>
      <c r="G49" s="92">
        <v>1200.5859916936599</v>
      </c>
      <c r="H49" s="92" t="s">
        <v>7</v>
      </c>
      <c r="I49" s="85">
        <f t="shared" si="8"/>
        <v>3295.3100982550804</v>
      </c>
      <c r="J49" s="150">
        <f t="shared" si="9"/>
        <v>10.562774483302091</v>
      </c>
      <c r="K49" s="150">
        <f t="shared" si="10"/>
        <v>1.4787884276622929</v>
      </c>
    </row>
    <row r="50" spans="1:16" ht="12" customHeight="1" x14ac:dyDescent="0.2">
      <c r="A50" s="83">
        <v>2012</v>
      </c>
      <c r="B50" s="84">
        <v>314.16755799999999</v>
      </c>
      <c r="C50" s="85">
        <v>4766.6776</v>
      </c>
      <c r="D50" s="85">
        <v>845.85875246014996</v>
      </c>
      <c r="E50" s="92" t="s">
        <v>7</v>
      </c>
      <c r="F50" s="85">
        <f t="shared" si="7"/>
        <v>5612.5363524601498</v>
      </c>
      <c r="G50" s="92">
        <v>1264.7282663958799</v>
      </c>
      <c r="H50" s="92" t="s">
        <v>7</v>
      </c>
      <c r="I50" s="85">
        <f t="shared" si="8"/>
        <v>4347.8080860642694</v>
      </c>
      <c r="J50" s="150">
        <f t="shared" si="9"/>
        <v>13.839137668263856</v>
      </c>
      <c r="K50" s="150">
        <f t="shared" si="10"/>
        <v>1.9374792735569399</v>
      </c>
      <c r="L50"/>
    </row>
    <row r="51" spans="1:16" ht="12" customHeight="1" x14ac:dyDescent="0.2">
      <c r="A51" s="83">
        <v>2013</v>
      </c>
      <c r="B51" s="84">
        <v>316.29476599999998</v>
      </c>
      <c r="C51" s="85">
        <v>4807.3870000000006</v>
      </c>
      <c r="D51" s="85">
        <v>539.42126389151008</v>
      </c>
      <c r="E51" s="92" t="s">
        <v>7</v>
      </c>
      <c r="F51" s="85">
        <f t="shared" ref="F51:F58" si="11">SUM(C51,D51,E51)</f>
        <v>5346.8082638915112</v>
      </c>
      <c r="G51" s="92">
        <v>1255.7245222564898</v>
      </c>
      <c r="H51" s="92" t="s">
        <v>7</v>
      </c>
      <c r="I51" s="85">
        <f t="shared" ref="I51:I58" si="12">F51-SUM(G51,H51)</f>
        <v>4091.0837416350214</v>
      </c>
      <c r="J51" s="150">
        <f t="shared" ref="J51:J58" si="13">IF(I51=0,0,IF(B51=0,0,I51/B51))</f>
        <v>12.93440227725748</v>
      </c>
      <c r="K51" s="150">
        <f t="shared" si="10"/>
        <v>1.8108163188160473</v>
      </c>
      <c r="L51"/>
    </row>
    <row r="52" spans="1:16" ht="12" customHeight="1" x14ac:dyDescent="0.2">
      <c r="A52" s="83">
        <v>2014</v>
      </c>
      <c r="B52" s="84">
        <v>318.576955</v>
      </c>
      <c r="C52" s="85">
        <v>4753.8774999999996</v>
      </c>
      <c r="D52" s="85">
        <v>519.91481148464004</v>
      </c>
      <c r="E52" s="92" t="s">
        <v>7</v>
      </c>
      <c r="F52" s="85">
        <f t="shared" si="11"/>
        <v>5273.7923114846399</v>
      </c>
      <c r="G52" s="92">
        <v>1426.0376596380202</v>
      </c>
      <c r="H52" s="92" t="s">
        <v>7</v>
      </c>
      <c r="I52" s="85">
        <f t="shared" si="12"/>
        <v>3847.7546518466197</v>
      </c>
      <c r="J52" s="150">
        <f t="shared" si="13"/>
        <v>12.077944093120671</v>
      </c>
      <c r="K52" s="150">
        <f t="shared" ref="K52:K58" si="14">IF(J52=0,0,J52*0.14)</f>
        <v>1.6909121730368941</v>
      </c>
      <c r="L52"/>
    </row>
    <row r="53" spans="1:16" ht="12" customHeight="1" x14ac:dyDescent="0.2">
      <c r="A53" s="83">
        <v>2015</v>
      </c>
      <c r="B53" s="84">
        <v>320.87070299999999</v>
      </c>
      <c r="C53" s="85">
        <v>4864.8905000000004</v>
      </c>
      <c r="D53" s="85">
        <v>480.0639438366199</v>
      </c>
      <c r="E53" s="92" t="s">
        <v>7</v>
      </c>
      <c r="F53" s="85">
        <f t="shared" si="11"/>
        <v>5344.9544438366202</v>
      </c>
      <c r="G53" s="92">
        <v>1636.3276686213601</v>
      </c>
      <c r="H53" s="92" t="s">
        <v>7</v>
      </c>
      <c r="I53" s="85">
        <f t="shared" si="12"/>
        <v>3708.6267752152598</v>
      </c>
      <c r="J53" s="150">
        <f t="shared" si="13"/>
        <v>11.558009941516101</v>
      </c>
      <c r="K53" s="150">
        <f t="shared" si="14"/>
        <v>1.6181213918122543</v>
      </c>
      <c r="L53"/>
    </row>
    <row r="54" spans="1:16" ht="12" customHeight="1" x14ac:dyDescent="0.2">
      <c r="A54" s="109">
        <v>2016</v>
      </c>
      <c r="B54" s="102">
        <v>323.16101099999997</v>
      </c>
      <c r="C54" s="110">
        <v>4643.0998</v>
      </c>
      <c r="D54" s="110">
        <v>452.98692225072</v>
      </c>
      <c r="E54" s="115" t="s">
        <v>7</v>
      </c>
      <c r="F54" s="110">
        <f t="shared" si="11"/>
        <v>5096.0867222507204</v>
      </c>
      <c r="G54" s="115">
        <v>1211.1725879567598</v>
      </c>
      <c r="H54" s="115" t="s">
        <v>7</v>
      </c>
      <c r="I54" s="110">
        <f t="shared" si="12"/>
        <v>3884.9141342939606</v>
      </c>
      <c r="J54" s="151">
        <f t="shared" si="13"/>
        <v>12.021605336214154</v>
      </c>
      <c r="K54" s="151">
        <f t="shared" si="14"/>
        <v>1.6830247470699817</v>
      </c>
      <c r="L54"/>
    </row>
    <row r="55" spans="1:16" ht="12" customHeight="1" x14ac:dyDescent="0.2">
      <c r="A55" s="125">
        <v>2017</v>
      </c>
      <c r="B55" s="122">
        <v>325.20603</v>
      </c>
      <c r="C55" s="126">
        <v>4786.1824000000006</v>
      </c>
      <c r="D55" s="126">
        <v>645.57891428315997</v>
      </c>
      <c r="E55" s="128" t="s">
        <v>7</v>
      </c>
      <c r="F55" s="126">
        <f t="shared" si="11"/>
        <v>5431.7613142831606</v>
      </c>
      <c r="G55" s="128">
        <v>1252.2722030000002</v>
      </c>
      <c r="H55" s="128" t="s">
        <v>7</v>
      </c>
      <c r="I55" s="126">
        <f t="shared" si="12"/>
        <v>4179.4891112831601</v>
      </c>
      <c r="J55" s="152">
        <f t="shared" si="13"/>
        <v>12.851819233742868</v>
      </c>
      <c r="K55" s="152">
        <f t="shared" si="14"/>
        <v>1.7992546927240016</v>
      </c>
      <c r="L55"/>
    </row>
    <row r="56" spans="1:16" ht="12" customHeight="1" x14ac:dyDescent="0.2">
      <c r="A56" s="125">
        <v>2018</v>
      </c>
      <c r="B56" s="122">
        <v>326.92397599999998</v>
      </c>
      <c r="C56" s="126">
        <v>4727.9182666666666</v>
      </c>
      <c r="D56" s="126">
        <v>683.06754813582984</v>
      </c>
      <c r="E56" s="128" t="s">
        <v>7</v>
      </c>
      <c r="F56" s="126">
        <f t="shared" si="11"/>
        <v>5410.985814802496</v>
      </c>
      <c r="G56" s="128">
        <v>1194.2335028000002</v>
      </c>
      <c r="H56" s="128" t="s">
        <v>7</v>
      </c>
      <c r="I56" s="126">
        <f t="shared" si="12"/>
        <v>4216.7523120024962</v>
      </c>
      <c r="J56" s="152">
        <f t="shared" si="13"/>
        <v>12.898265717906527</v>
      </c>
      <c r="K56" s="152">
        <f t="shared" si="14"/>
        <v>1.805757200506914</v>
      </c>
      <c r="L56"/>
      <c r="M56" s="17"/>
      <c r="N56" s="17"/>
      <c r="O56" s="17"/>
      <c r="P56" s="17"/>
    </row>
    <row r="57" spans="1:16" ht="12" customHeight="1" x14ac:dyDescent="0.2">
      <c r="A57" s="125">
        <v>2019</v>
      </c>
      <c r="B57" s="122">
        <v>328.475998</v>
      </c>
      <c r="C57" s="126">
        <v>4519.2812111111116</v>
      </c>
      <c r="D57" s="136">
        <v>593.87779488990327</v>
      </c>
      <c r="E57" s="128" t="s">
        <v>7</v>
      </c>
      <c r="F57" s="126">
        <f t="shared" si="11"/>
        <v>5113.1590060010149</v>
      </c>
      <c r="G57" s="141">
        <v>1219.2260979166667</v>
      </c>
      <c r="H57" s="128" t="s">
        <v>7</v>
      </c>
      <c r="I57" s="126">
        <f t="shared" si="12"/>
        <v>3893.9329080843481</v>
      </c>
      <c r="J57" s="152">
        <f t="shared" si="13"/>
        <v>11.8545431988743</v>
      </c>
      <c r="K57" s="152">
        <f t="shared" si="14"/>
        <v>1.6596360478424022</v>
      </c>
      <c r="L57"/>
      <c r="M57" s="17"/>
      <c r="N57" s="17"/>
      <c r="O57" s="17"/>
      <c r="P57" s="17"/>
    </row>
    <row r="58" spans="1:16" ht="12" customHeight="1" thickBot="1" x14ac:dyDescent="0.25">
      <c r="A58" s="112">
        <v>2020</v>
      </c>
      <c r="B58" s="106">
        <v>330.11398000000003</v>
      </c>
      <c r="C58" s="133">
        <v>4350.6480672703237</v>
      </c>
      <c r="D58" s="113">
        <v>939.39797900000008</v>
      </c>
      <c r="E58" s="116" t="s">
        <v>7</v>
      </c>
      <c r="F58" s="113">
        <f t="shared" si="11"/>
        <v>5290.046046270324</v>
      </c>
      <c r="G58" s="134">
        <v>1281.4200282000002</v>
      </c>
      <c r="H58" s="116" t="s">
        <v>7</v>
      </c>
      <c r="I58" s="113">
        <f t="shared" si="12"/>
        <v>4008.6260180703239</v>
      </c>
      <c r="J58" s="153">
        <f t="shared" si="13"/>
        <v>12.143157396940062</v>
      </c>
      <c r="K58" s="153">
        <f t="shared" si="14"/>
        <v>1.7000420355716088</v>
      </c>
      <c r="L58"/>
      <c r="M58" s="17"/>
      <c r="N58" s="17"/>
      <c r="O58" s="17"/>
      <c r="P58" s="17"/>
    </row>
    <row r="59" spans="1:16" ht="12" customHeight="1" thickTop="1" x14ac:dyDescent="0.2">
      <c r="A59" s="270" t="s">
        <v>31</v>
      </c>
      <c r="B59" s="279"/>
      <c r="C59" s="279"/>
      <c r="D59" s="279"/>
      <c r="E59" s="279"/>
      <c r="F59" s="279"/>
      <c r="G59" s="279"/>
      <c r="H59" s="279"/>
      <c r="I59" s="279"/>
      <c r="J59" s="279"/>
      <c r="K59" s="280"/>
      <c r="M59" s="17"/>
      <c r="N59" s="17"/>
      <c r="O59" s="17"/>
      <c r="P59" s="17"/>
    </row>
    <row r="60" spans="1:16" ht="12" customHeight="1" x14ac:dyDescent="0.2">
      <c r="A60" s="276"/>
      <c r="B60" s="277"/>
      <c r="C60" s="277"/>
      <c r="D60" s="277"/>
      <c r="E60" s="277"/>
      <c r="F60" s="277"/>
      <c r="G60" s="277"/>
      <c r="H60" s="277"/>
      <c r="I60" s="277"/>
      <c r="J60" s="277"/>
      <c r="K60" s="278"/>
      <c r="M60" s="17"/>
      <c r="N60" s="17"/>
      <c r="O60" s="17"/>
      <c r="P60" s="17"/>
    </row>
    <row r="61" spans="1:16" ht="11.25" customHeight="1" x14ac:dyDescent="0.2">
      <c r="A61" s="247" t="s">
        <v>88</v>
      </c>
      <c r="B61" s="200"/>
      <c r="C61" s="200"/>
      <c r="D61" s="200"/>
      <c r="E61" s="200"/>
      <c r="F61" s="200"/>
      <c r="G61" s="200"/>
      <c r="H61" s="200"/>
      <c r="I61" s="200"/>
      <c r="J61" s="200"/>
      <c r="K61" s="201"/>
      <c r="M61" s="17"/>
      <c r="N61" s="17"/>
      <c r="O61" s="17"/>
      <c r="P61" s="17"/>
    </row>
    <row r="62" spans="1:16" ht="11.25" customHeight="1" x14ac:dyDescent="0.2">
      <c r="A62" s="247"/>
      <c r="B62" s="200"/>
      <c r="C62" s="200"/>
      <c r="D62" s="200"/>
      <c r="E62" s="200"/>
      <c r="F62" s="200"/>
      <c r="G62" s="200"/>
      <c r="H62" s="200"/>
      <c r="I62" s="200"/>
      <c r="J62" s="200"/>
      <c r="K62" s="201"/>
      <c r="M62" s="17"/>
      <c r="N62" s="17"/>
      <c r="O62" s="17"/>
      <c r="P62" s="17"/>
    </row>
    <row r="63" spans="1:16" ht="11.25" customHeight="1" x14ac:dyDescent="0.2">
      <c r="A63" s="199"/>
      <c r="B63" s="200"/>
      <c r="C63" s="200"/>
      <c r="D63" s="200"/>
      <c r="E63" s="200"/>
      <c r="F63" s="200"/>
      <c r="G63" s="200"/>
      <c r="H63" s="200"/>
      <c r="I63" s="200"/>
      <c r="J63" s="200"/>
      <c r="K63" s="201"/>
      <c r="M63" s="17"/>
      <c r="N63" s="17"/>
      <c r="O63" s="17"/>
      <c r="P63" s="17"/>
    </row>
    <row r="64" spans="1:16" ht="12" customHeight="1" x14ac:dyDescent="0.2">
      <c r="A64" s="199"/>
      <c r="B64" s="200"/>
      <c r="C64" s="200"/>
      <c r="D64" s="200"/>
      <c r="E64" s="200"/>
      <c r="F64" s="200"/>
      <c r="G64" s="200"/>
      <c r="H64" s="200"/>
      <c r="I64" s="200"/>
      <c r="J64" s="200"/>
      <c r="K64" s="201"/>
      <c r="M64" s="17"/>
      <c r="N64" s="17"/>
      <c r="O64" s="17"/>
      <c r="P64" s="17"/>
    </row>
    <row r="65" spans="1:16" ht="12" customHeight="1" x14ac:dyDescent="0.2">
      <c r="A65" s="276"/>
      <c r="B65" s="277"/>
      <c r="C65" s="277"/>
      <c r="D65" s="277"/>
      <c r="E65" s="277"/>
      <c r="F65" s="277"/>
      <c r="G65" s="277"/>
      <c r="H65" s="277"/>
      <c r="I65" s="277"/>
      <c r="J65" s="277"/>
      <c r="K65" s="278"/>
      <c r="M65" s="17"/>
      <c r="N65" s="17"/>
      <c r="O65" s="17"/>
      <c r="P65" s="17"/>
    </row>
    <row r="66" spans="1:16" ht="12" customHeight="1" x14ac:dyDescent="0.2">
      <c r="A66" s="273" t="s">
        <v>63</v>
      </c>
      <c r="B66" s="274"/>
      <c r="C66" s="274"/>
      <c r="D66" s="274"/>
      <c r="E66" s="274"/>
      <c r="F66" s="274"/>
      <c r="G66" s="274"/>
      <c r="H66" s="274"/>
      <c r="I66" s="274"/>
      <c r="J66" s="274"/>
      <c r="K66" s="275"/>
      <c r="M66" s="17"/>
      <c r="N66" s="17"/>
      <c r="O66" s="17"/>
      <c r="P66" s="17"/>
    </row>
  </sheetData>
  <mergeCells count="21">
    <mergeCell ref="A2:A6"/>
    <mergeCell ref="A1:I1"/>
    <mergeCell ref="G2:H2"/>
    <mergeCell ref="J7:K7"/>
    <mergeCell ref="J1:K1"/>
    <mergeCell ref="B2:B6"/>
    <mergeCell ref="C3:C6"/>
    <mergeCell ref="G3:G6"/>
    <mergeCell ref="I4:I6"/>
    <mergeCell ref="D3:D6"/>
    <mergeCell ref="J5:J6"/>
    <mergeCell ref="I2:K3"/>
    <mergeCell ref="F3:F6"/>
    <mergeCell ref="C7:I7"/>
    <mergeCell ref="H3:H6"/>
    <mergeCell ref="E3:E6"/>
    <mergeCell ref="A66:K66"/>
    <mergeCell ref="A61:K64"/>
    <mergeCell ref="A65:K65"/>
    <mergeCell ref="A60:K60"/>
    <mergeCell ref="A59:K59"/>
  </mergeCells>
  <phoneticPr fontId="4" type="noConversion"/>
  <printOptions horizontalCentered="1" verticalCentered="1"/>
  <pageMargins left="0.5" right="0.5" top="0.4" bottom="0.45" header="0" footer="0"/>
  <pageSetup scale="80" orientation="landscape"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P64"/>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8" customWidth="1"/>
    <col min="2" max="2" width="12.7109375" style="15" customWidth="1"/>
    <col min="3" max="9" width="12.7109375" style="16" customWidth="1"/>
    <col min="10" max="11" width="12.7109375" style="23" customWidth="1"/>
    <col min="12" max="16" width="12.7109375" style="18" customWidth="1"/>
    <col min="17" max="16384" width="12.7109375" style="17"/>
  </cols>
  <sheetData>
    <row r="1" spans="1:16" s="58" customFormat="1" ht="12" customHeight="1" thickBot="1" x14ac:dyDescent="0.25">
      <c r="A1" s="228" t="s">
        <v>52</v>
      </c>
      <c r="B1" s="228"/>
      <c r="C1" s="228"/>
      <c r="D1" s="228"/>
      <c r="E1" s="228"/>
      <c r="F1" s="228"/>
      <c r="G1" s="228"/>
      <c r="H1" s="228"/>
      <c r="I1" s="228"/>
      <c r="J1" s="227" t="s">
        <v>6</v>
      </c>
      <c r="K1" s="227"/>
      <c r="L1" s="59"/>
      <c r="M1" s="59"/>
      <c r="N1" s="59"/>
      <c r="O1" s="59"/>
      <c r="P1" s="59"/>
    </row>
    <row r="2" spans="1:16" ht="12" customHeight="1" thickTop="1" x14ac:dyDescent="0.2">
      <c r="A2" s="220" t="s">
        <v>18</v>
      </c>
      <c r="B2" s="205" t="s">
        <v>25</v>
      </c>
      <c r="C2" s="30" t="s">
        <v>0</v>
      </c>
      <c r="D2" s="31"/>
      <c r="E2" s="19"/>
      <c r="F2" s="19"/>
      <c r="G2" s="233" t="s">
        <v>43</v>
      </c>
      <c r="H2" s="234"/>
      <c r="I2" s="229" t="s">
        <v>48</v>
      </c>
      <c r="J2" s="230"/>
      <c r="K2" s="230"/>
    </row>
    <row r="3" spans="1:16" ht="12" customHeight="1" x14ac:dyDescent="0.2">
      <c r="A3" s="221"/>
      <c r="B3" s="206"/>
      <c r="C3" s="213" t="s">
        <v>26</v>
      </c>
      <c r="D3" s="216" t="s">
        <v>64</v>
      </c>
      <c r="E3" s="216" t="s">
        <v>65</v>
      </c>
      <c r="F3" s="216" t="s">
        <v>27</v>
      </c>
      <c r="G3" s="216" t="s">
        <v>66</v>
      </c>
      <c r="H3" s="217" t="s">
        <v>67</v>
      </c>
      <c r="I3" s="231"/>
      <c r="J3" s="232"/>
      <c r="K3" s="232"/>
    </row>
    <row r="4" spans="1:16" ht="12" customHeight="1" x14ac:dyDescent="0.2">
      <c r="A4" s="221"/>
      <c r="B4" s="206"/>
      <c r="C4" s="214"/>
      <c r="D4" s="214"/>
      <c r="E4" s="214"/>
      <c r="F4" s="214"/>
      <c r="G4" s="214"/>
      <c r="H4" s="214"/>
      <c r="I4" s="243" t="s">
        <v>28</v>
      </c>
      <c r="J4" s="21" t="s">
        <v>17</v>
      </c>
      <c r="K4" s="20"/>
    </row>
    <row r="5" spans="1:16" ht="12" customHeight="1" x14ac:dyDescent="0.2">
      <c r="A5" s="221"/>
      <c r="B5" s="206"/>
      <c r="C5" s="214"/>
      <c r="D5" s="214"/>
      <c r="E5" s="214"/>
      <c r="F5" s="214"/>
      <c r="G5" s="214"/>
      <c r="H5" s="214"/>
      <c r="I5" s="214"/>
      <c r="J5" s="244" t="s">
        <v>2</v>
      </c>
      <c r="K5" s="287" t="s">
        <v>4</v>
      </c>
    </row>
    <row r="6" spans="1:16" ht="12" customHeight="1" x14ac:dyDescent="0.2">
      <c r="A6" s="222"/>
      <c r="B6" s="207"/>
      <c r="C6" s="215"/>
      <c r="D6" s="215"/>
      <c r="E6" s="215"/>
      <c r="F6" s="215"/>
      <c r="G6" s="215"/>
      <c r="H6" s="215"/>
      <c r="I6" s="215"/>
      <c r="J6" s="245"/>
      <c r="K6" s="288"/>
    </row>
    <row r="7" spans="1:16" ht="12" customHeight="1" x14ac:dyDescent="0.2">
      <c r="A7" s="77"/>
      <c r="B7" s="97" t="s">
        <v>32</v>
      </c>
      <c r="C7" s="250" t="s">
        <v>37</v>
      </c>
      <c r="D7" s="250"/>
      <c r="E7" s="250"/>
      <c r="F7" s="250"/>
      <c r="G7" s="250"/>
      <c r="H7" s="250"/>
      <c r="I7" s="250"/>
      <c r="J7" s="248" t="s">
        <v>3</v>
      </c>
      <c r="K7" s="249"/>
      <c r="L7" s="89"/>
      <c r="M7" s="89"/>
      <c r="N7" s="89"/>
      <c r="O7" s="89"/>
      <c r="P7" s="89"/>
    </row>
    <row r="8" spans="1:16" ht="12" customHeight="1" x14ac:dyDescent="0.2">
      <c r="A8" s="51">
        <v>1970</v>
      </c>
      <c r="B8" s="64">
        <v>205.05199999999999</v>
      </c>
      <c r="C8" s="71">
        <f>SUM(Fresh!C8,Freezing!C8,Canning!C8,Chips!C8,Dehy!C8)</f>
        <v>25543.37</v>
      </c>
      <c r="D8" s="71">
        <f>SUM(Fresh!D8,Freezing!D8,Canning!D8,Chips!D8,Dehy!D8)</f>
        <v>176.124</v>
      </c>
      <c r="E8" s="71">
        <f>SUM(Freezing!E8,Canning!E8,Chips!E8,Dehy!E8)</f>
        <v>880.9</v>
      </c>
      <c r="F8" s="71">
        <f>SUM(Fresh!E8,Freezing!F8,Canning!F8,Chips!F8,Dehy!F8)</f>
        <v>26600.394</v>
      </c>
      <c r="G8" s="71">
        <f>SUM(Fresh!F8,Freezing!G8,Canning!G8,Chips!G8,Dehy!G8)</f>
        <v>433.84250000000003</v>
      </c>
      <c r="H8" s="71">
        <f>SUM(Freezing!H8,Canning!H8,Chips!H8,Dehy!H8)</f>
        <v>1217.3</v>
      </c>
      <c r="I8" s="71">
        <f>SUM(Fresh!G8,Freezing!I8,Canning!I8,Chips!I8,Dehy!I8)</f>
        <v>24949.251500000002</v>
      </c>
      <c r="J8" s="52">
        <f>SUM(Fresh!H8,Freezing!J8,Canning!J8,Chips!J8,Dehy!J8)</f>
        <v>121.67280250863197</v>
      </c>
      <c r="K8" s="52">
        <f>SUM(Fresh!I8,Freezing!K8,Canning!K8,Chips!K8,Dehy!K8)</f>
        <v>79.358972894680377</v>
      </c>
    </row>
    <row r="9" spans="1:16" ht="12" customHeight="1" x14ac:dyDescent="0.2">
      <c r="A9" s="54">
        <v>1971</v>
      </c>
      <c r="B9" s="65">
        <v>207.661</v>
      </c>
      <c r="C9" s="73">
        <f>SUM(Fresh!C9,Freezing!C9,Canning!C9,Chips!C9,Dehy!C9)</f>
        <v>24794.42</v>
      </c>
      <c r="D9" s="73">
        <f>SUM(Fresh!D9,Freezing!D9,Canning!D9,Chips!D9,Dehy!D9)</f>
        <v>153.19200000000001</v>
      </c>
      <c r="E9" s="73">
        <f>SUM(Freezing!E9,Canning!E9,Chips!E9,Dehy!E9)</f>
        <v>1217.3</v>
      </c>
      <c r="F9" s="73">
        <f>SUM(Fresh!E9,Freezing!F9,Canning!F9,Chips!F9,Dehy!F9)</f>
        <v>26164.912</v>
      </c>
      <c r="G9" s="73">
        <f>SUM(Fresh!F9,Freezing!G9,Canning!G9,Chips!G9,Dehy!G9)</f>
        <v>388.6712</v>
      </c>
      <c r="H9" s="73">
        <f>SUM(Freezing!H9,Canning!H9,Chips!H9,Dehy!H9)</f>
        <v>1317.3</v>
      </c>
      <c r="I9" s="73">
        <f>SUM(Fresh!G9,Freezing!I9,Canning!I9,Chips!I9,Dehy!I9)</f>
        <v>24458.9408</v>
      </c>
      <c r="J9" s="55">
        <f>SUM(Fresh!H9,Freezing!J9,Canning!J9,Chips!J9,Dehy!J9)</f>
        <v>117.78302521898671</v>
      </c>
      <c r="K9" s="55">
        <f>SUM(Fresh!I9,Freezing!K9,Canning!K9,Chips!K9,Dehy!K9)</f>
        <v>74.958391330100497</v>
      </c>
    </row>
    <row r="10" spans="1:16" ht="12" customHeight="1" x14ac:dyDescent="0.2">
      <c r="A10" s="54">
        <v>1972</v>
      </c>
      <c r="B10" s="65">
        <v>209.89599999999999</v>
      </c>
      <c r="C10" s="73">
        <f>SUM(Fresh!C10,Freezing!C10,Canning!C10,Chips!C10,Dehy!C10)</f>
        <v>25519.040000000001</v>
      </c>
      <c r="D10" s="73">
        <f>SUM(Fresh!D10,Freezing!D10,Canning!D10,Chips!D10,Dehy!D10)</f>
        <v>82.575999999999993</v>
      </c>
      <c r="E10" s="73">
        <f>SUM(Freezing!E10,Canning!E10,Chips!E10,Dehy!E10)</f>
        <v>1317.3</v>
      </c>
      <c r="F10" s="73">
        <f>SUM(Fresh!E10,Freezing!F10,Canning!F10,Chips!F10,Dehy!F10)</f>
        <v>26918.916000000001</v>
      </c>
      <c r="G10" s="73">
        <f>SUM(Fresh!F10,Freezing!G10,Canning!G10,Chips!G10,Dehy!G10)</f>
        <v>503.52429999999998</v>
      </c>
      <c r="H10" s="73">
        <f>SUM(Freezing!H10,Canning!H10,Chips!H10,Dehy!H10)</f>
        <v>1354.5</v>
      </c>
      <c r="I10" s="73">
        <f>SUM(Fresh!G10,Freezing!I10,Canning!I10,Chips!I10,Dehy!I10)</f>
        <v>25060.891700000004</v>
      </c>
      <c r="J10" s="55">
        <f>SUM(Fresh!H10,Freezing!J10,Canning!J10,Chips!J10,Dehy!J10)</f>
        <v>119.39670932271223</v>
      </c>
      <c r="K10" s="55">
        <f>SUM(Fresh!I10,Freezing!K10,Canning!K10,Chips!K10,Dehy!K10)</f>
        <v>76.961753334984948</v>
      </c>
    </row>
    <row r="11" spans="1:16" ht="12" customHeight="1" x14ac:dyDescent="0.2">
      <c r="A11" s="54">
        <v>1973</v>
      </c>
      <c r="B11" s="65">
        <v>211.90899999999999</v>
      </c>
      <c r="C11" s="73">
        <f>SUM(Fresh!C11,Freezing!C11,Canning!C11,Chips!C11,Dehy!C11)</f>
        <v>25347.16</v>
      </c>
      <c r="D11" s="73">
        <f>SUM(Fresh!D11,Freezing!D11,Canning!D11,Chips!D11,Dehy!D11)</f>
        <v>93.551999999999992</v>
      </c>
      <c r="E11" s="73">
        <f>SUM(Freezing!E11,Canning!E11,Chips!E11,Dehy!E11)</f>
        <v>1354.5</v>
      </c>
      <c r="F11" s="73">
        <f>SUM(Fresh!E11,Freezing!F11,Canning!F11,Chips!F11,Dehy!F11)</f>
        <v>26795.212000000003</v>
      </c>
      <c r="G11" s="73">
        <f>SUM(Fresh!F11,Freezing!G11,Canning!G11,Chips!G11,Dehy!G11)</f>
        <v>638.24559999999997</v>
      </c>
      <c r="H11" s="73">
        <f>SUM(Freezing!H11,Canning!H11,Chips!H11,Dehy!H11)</f>
        <v>1098.5999999999999</v>
      </c>
      <c r="I11" s="73">
        <f>SUM(Fresh!G11,Freezing!I11,Canning!I11,Chips!I11,Dehy!I11)</f>
        <v>25058.366399999999</v>
      </c>
      <c r="J11" s="55">
        <f>SUM(Fresh!H11,Freezing!J11,Canning!J11,Chips!J11,Dehy!J11)</f>
        <v>118.25060002170743</v>
      </c>
      <c r="K11" s="55">
        <f>SUM(Fresh!I11,Freezing!K11,Canning!K11,Chips!K11,Dehy!K11)</f>
        <v>73.990260470296207</v>
      </c>
    </row>
    <row r="12" spans="1:16" ht="12" customHeight="1" x14ac:dyDescent="0.2">
      <c r="A12" s="54">
        <v>1974</v>
      </c>
      <c r="B12" s="65">
        <v>213.85400000000001</v>
      </c>
      <c r="C12" s="73">
        <f>SUM(Fresh!C12,Freezing!C12,Canning!C12,Chips!C12,Dehy!C12)</f>
        <v>25872.989999999994</v>
      </c>
      <c r="D12" s="73">
        <f>SUM(Fresh!D12,Freezing!D12,Canning!D12,Chips!D12,Dehy!D12)</f>
        <v>195.72900000000001</v>
      </c>
      <c r="E12" s="73">
        <f>SUM(Freezing!E12,Canning!E12,Chips!E12,Dehy!E12)</f>
        <v>1098.5999999999999</v>
      </c>
      <c r="F12" s="73">
        <f>SUM(Fresh!E12,Freezing!F12,Canning!F12,Chips!F12,Dehy!F12)</f>
        <v>27167.318999999996</v>
      </c>
      <c r="G12" s="73">
        <f>SUM(Fresh!F12,Freezing!G12,Canning!G12,Chips!G12,Dehy!G12)</f>
        <v>713.04819999999995</v>
      </c>
      <c r="H12" s="73">
        <f>SUM(Freezing!H12,Canning!H12,Chips!H12,Dehy!H12)</f>
        <v>1386.9</v>
      </c>
      <c r="I12" s="73">
        <f>SUM(Fresh!G12,Freezing!I12,Canning!I12,Chips!I12,Dehy!I12)</f>
        <v>25067.370799999997</v>
      </c>
      <c r="J12" s="55">
        <f>SUM(Fresh!H12,Freezing!J12,Canning!J12,Chips!J12,Dehy!J12)</f>
        <v>117.21721735389565</v>
      </c>
      <c r="K12" s="55">
        <f>SUM(Fresh!I12,Freezing!K12,Canning!K12,Chips!K12,Dehy!K12)</f>
        <v>72.031226593844409</v>
      </c>
    </row>
    <row r="13" spans="1:16" ht="12" customHeight="1" x14ac:dyDescent="0.2">
      <c r="A13" s="56">
        <v>1975</v>
      </c>
      <c r="B13" s="65">
        <v>215.97300000000001</v>
      </c>
      <c r="C13" s="73">
        <f>SUM(Fresh!C13,Freezing!C13,Canning!C13,Chips!C13,Dehy!C13)</f>
        <v>26890.890000000003</v>
      </c>
      <c r="D13" s="73">
        <f>SUM(Fresh!D13,Freezing!D13,Canning!D13,Chips!D13,Dehy!D13)</f>
        <v>153.316</v>
      </c>
      <c r="E13" s="73">
        <f>SUM(Freezing!E13,Canning!E13,Chips!E13,Dehy!E13)</f>
        <v>1386.9</v>
      </c>
      <c r="F13" s="73">
        <f>SUM(Fresh!E13,Freezing!F13,Canning!F13,Chips!F13,Dehy!F13)</f>
        <v>28431.106</v>
      </c>
      <c r="G13" s="73">
        <f>SUM(Fresh!F13,Freezing!G13,Canning!G13,Chips!G13,Dehy!G13)</f>
        <v>725.12799999999993</v>
      </c>
      <c r="H13" s="73">
        <f>SUM(Freezing!H13,Canning!H13,Chips!H13,Dehy!H13)</f>
        <v>1364.4</v>
      </c>
      <c r="I13" s="73">
        <f>SUM(Fresh!G13,Freezing!I13,Canning!I13,Chips!I13,Dehy!I13)</f>
        <v>26341.578000000001</v>
      </c>
      <c r="J13" s="55">
        <f>SUM(Fresh!H13,Freezing!J13,Canning!J13,Chips!J13,Dehy!J13)</f>
        <v>121.9669958744843</v>
      </c>
      <c r="K13" s="55">
        <f>SUM(Fresh!I13,Freezing!K13,Canning!K13,Chips!K13,Dehy!K13)</f>
        <v>76.229256712644627</v>
      </c>
    </row>
    <row r="14" spans="1:16" ht="12" customHeight="1" x14ac:dyDescent="0.2">
      <c r="A14" s="53">
        <v>1976</v>
      </c>
      <c r="B14" s="64">
        <v>218.035</v>
      </c>
      <c r="C14" s="71">
        <f>SUM(Fresh!C14,Freezing!C14,Canning!C14,Chips!C14,Dehy!C14)</f>
        <v>28909.89</v>
      </c>
      <c r="D14" s="71">
        <f>SUM(Fresh!D14,Freezing!D14,Canning!D14,Chips!D14,Dehy!D14)</f>
        <v>54.387</v>
      </c>
      <c r="E14" s="71">
        <f>SUM(Freezing!E14,Canning!E14,Chips!E14,Dehy!E14)</f>
        <v>1364.4</v>
      </c>
      <c r="F14" s="71">
        <f>SUM(Fresh!E14,Freezing!F14,Canning!F14,Chips!F14,Dehy!F14)</f>
        <v>30328.676999999996</v>
      </c>
      <c r="G14" s="71">
        <f>SUM(Fresh!F14,Freezing!G14,Canning!G14,Chips!G14,Dehy!G14)</f>
        <v>1508.2839999999999</v>
      </c>
      <c r="H14" s="71">
        <f>SUM(Freezing!H14,Canning!H14,Chips!H14,Dehy!H14)</f>
        <v>1500.8</v>
      </c>
      <c r="I14" s="71">
        <f>SUM(Fresh!G14,Freezing!I14,Canning!I14,Chips!I14,Dehy!I14)</f>
        <v>27319.593000000001</v>
      </c>
      <c r="J14" s="52">
        <f>SUM(Fresh!H14,Freezing!J14,Canning!J14,Chips!J14,Dehy!J14)</f>
        <v>125.29911711422479</v>
      </c>
      <c r="K14" s="52">
        <f>SUM(Fresh!I14,Freezing!K14,Canning!K14,Chips!K14,Dehy!K14)</f>
        <v>75.76028518357144</v>
      </c>
    </row>
    <row r="15" spans="1:16" ht="12" customHeight="1" x14ac:dyDescent="0.2">
      <c r="A15" s="53">
        <v>1977</v>
      </c>
      <c r="B15" s="64">
        <v>220.23899999999998</v>
      </c>
      <c r="C15" s="71">
        <f>SUM(Fresh!C15,Freezing!C15,Canning!C15,Chips!C15,Dehy!C15)</f>
        <v>28791.019999999997</v>
      </c>
      <c r="D15" s="71">
        <f>SUM(Fresh!D15,Freezing!D15,Canning!D15,Chips!D15,Dehy!D15)</f>
        <v>108.017</v>
      </c>
      <c r="E15" s="71">
        <f>SUM(Freezing!E15,Canning!E15,Chips!E15,Dehy!E15)</f>
        <v>1500.8</v>
      </c>
      <c r="F15" s="71">
        <f>SUM(Fresh!E15,Freezing!F15,Canning!F15,Chips!F15,Dehy!F15)</f>
        <v>30399.837</v>
      </c>
      <c r="G15" s="71">
        <f>SUM(Fresh!F15,Freezing!G15,Canning!G15,Chips!G15,Dehy!G15)</f>
        <v>1843.9549999999999</v>
      </c>
      <c r="H15" s="71">
        <f>SUM(Freezing!H15,Canning!H15,Chips!H15,Dehy!H15)</f>
        <v>1659.5</v>
      </c>
      <c r="I15" s="71">
        <f>SUM(Fresh!G15,Freezing!I15,Canning!I15,Chips!I15,Dehy!I15)</f>
        <v>26896.382000000001</v>
      </c>
      <c r="J15" s="52">
        <f>SUM(Fresh!H15,Freezing!J15,Canning!J15,Chips!J15,Dehy!J15)</f>
        <v>122.12361116786764</v>
      </c>
      <c r="K15" s="52">
        <f>SUM(Fresh!I15,Freezing!K15,Canning!K15,Chips!K15,Dehy!K15)</f>
        <v>76.157783771266679</v>
      </c>
    </row>
    <row r="16" spans="1:16" ht="12" customHeight="1" x14ac:dyDescent="0.2">
      <c r="A16" s="53">
        <v>1978</v>
      </c>
      <c r="B16" s="64">
        <v>222.58500000000001</v>
      </c>
      <c r="C16" s="71">
        <f>SUM(Fresh!C16,Freezing!C16,Canning!C16,Chips!C16,Dehy!C16)</f>
        <v>27526.05</v>
      </c>
      <c r="D16" s="71">
        <f>SUM(Fresh!D16,Freezing!D16,Canning!D16,Chips!D16,Dehy!D16)</f>
        <v>183.88</v>
      </c>
      <c r="E16" s="71">
        <f>SUM(Freezing!E16,Canning!E16,Chips!E16,Dehy!E16)</f>
        <v>1659.5</v>
      </c>
      <c r="F16" s="71">
        <f>SUM(Fresh!E16,Freezing!F16,Canning!F16,Chips!F16,Dehy!F16)</f>
        <v>29369.429999999997</v>
      </c>
      <c r="G16" s="71">
        <f>SUM(Fresh!F16,Freezing!G16,Canning!G16,Chips!G16,Dehy!G16)</f>
        <v>1208.7958800000001</v>
      </c>
      <c r="H16" s="71">
        <f>SUM(Freezing!H16,Canning!H16,Chips!H16,Dehy!H16)</f>
        <v>1554.9459999999999</v>
      </c>
      <c r="I16" s="71">
        <f>SUM(Fresh!G16,Freezing!I16,Canning!I16,Chips!I16,Dehy!I16)</f>
        <v>26574.588119999997</v>
      </c>
      <c r="J16" s="52">
        <f>SUM(Fresh!H16,Freezing!J16,Canning!J16,Chips!J16,Dehy!J16)</f>
        <v>119.39074115506435</v>
      </c>
      <c r="K16" s="52">
        <f>SUM(Fresh!I16,Freezing!K16,Canning!K16,Chips!K16,Dehy!K16)</f>
        <v>72.585392566435274</v>
      </c>
    </row>
    <row r="17" spans="1:11" ht="12" customHeight="1" x14ac:dyDescent="0.2">
      <c r="A17" s="53">
        <v>1979</v>
      </c>
      <c r="B17" s="64">
        <v>225.05500000000001</v>
      </c>
      <c r="C17" s="71">
        <f>SUM(Fresh!C17,Freezing!C17,Canning!C17,Chips!C17,Dehy!C17)</f>
        <v>27717.649999999998</v>
      </c>
      <c r="D17" s="71">
        <f>SUM(Fresh!D17,Freezing!D17,Canning!D17,Chips!D17,Dehy!D17)</f>
        <v>206.25399999999999</v>
      </c>
      <c r="E17" s="71">
        <f>SUM(Freezing!E17,Canning!E17,Chips!E17,Dehy!E17)</f>
        <v>1554.9459999999999</v>
      </c>
      <c r="F17" s="71">
        <f>SUM(Fresh!E17,Freezing!F17,Canning!F17,Chips!F17,Dehy!F17)</f>
        <v>29478.85</v>
      </c>
      <c r="G17" s="71">
        <f>SUM(Fresh!F17,Freezing!G17,Canning!G17,Chips!G17,Dehy!G17)</f>
        <v>1302.5070799999999</v>
      </c>
      <c r="H17" s="71">
        <f>SUM(Freezing!H17,Canning!H17,Chips!H17,Dehy!H17)</f>
        <v>1624.4159999999999</v>
      </c>
      <c r="I17" s="71">
        <f>SUM(Fresh!G17,Freezing!I17,Canning!I17,Chips!I17,Dehy!I17)</f>
        <v>26513.52692</v>
      </c>
      <c r="J17" s="52">
        <f>SUM(Fresh!H17,Freezing!J17,Canning!J17,Chips!J17,Dehy!J17)</f>
        <v>117.80909964230965</v>
      </c>
      <c r="K17" s="52">
        <f>SUM(Fresh!I17,Freezing!K17,Canning!K17,Chips!K17,Dehy!K17)</f>
        <v>73.615743442269675</v>
      </c>
    </row>
    <row r="18" spans="1:11" ht="12" customHeight="1" x14ac:dyDescent="0.2">
      <c r="A18" s="51">
        <v>1980</v>
      </c>
      <c r="B18" s="64">
        <v>227.726</v>
      </c>
      <c r="C18" s="71">
        <f>SUM(Fresh!C18,Freezing!C18,Canning!C18,Chips!C18,Dehy!C18)</f>
        <v>26983.73</v>
      </c>
      <c r="D18" s="71">
        <f>SUM(Fresh!D18,Freezing!D18,Canning!D18,Chips!D18,Dehy!D18)</f>
        <v>246.38600000000002</v>
      </c>
      <c r="E18" s="71">
        <f>SUM(Freezing!E18,Canning!E18,Chips!E18,Dehy!E18)</f>
        <v>1624.4159999999999</v>
      </c>
      <c r="F18" s="71">
        <f>SUM(Fresh!E18,Freezing!F18,Canning!F18,Chips!F18,Dehy!F18)</f>
        <v>28854.531999999999</v>
      </c>
      <c r="G18" s="71">
        <f>SUM(Fresh!F18,Freezing!G18,Canning!G18,Chips!G18,Dehy!G18)</f>
        <v>1228.7055599999999</v>
      </c>
      <c r="H18" s="71">
        <f>SUM(Freezing!H18,Canning!H18,Chips!H18,Dehy!H18)</f>
        <v>1459.8240000000001</v>
      </c>
      <c r="I18" s="71">
        <f>SUM(Fresh!G18,Freezing!I18,Canning!I18,Chips!I18,Dehy!I18)</f>
        <v>26122.802439999996</v>
      </c>
      <c r="J18" s="52">
        <f>SUM(Fresh!H18,Freezing!J18,Canning!J18,Chips!J18,Dehy!J18)</f>
        <v>114.71155002063885</v>
      </c>
      <c r="K18" s="52">
        <f>SUM(Fresh!I18,Freezing!K18,Canning!K18,Chips!K18,Dehy!K18)</f>
        <v>73.411998861790053</v>
      </c>
    </row>
    <row r="19" spans="1:11" ht="12" customHeight="1" x14ac:dyDescent="0.2">
      <c r="A19" s="54">
        <v>1981</v>
      </c>
      <c r="B19" s="65">
        <v>229.96600000000001</v>
      </c>
      <c r="C19" s="73">
        <f>SUM(Fresh!C19,Freezing!C19,Canning!C19,Chips!C19,Dehy!C19)</f>
        <v>27390.66</v>
      </c>
      <c r="D19" s="73">
        <f>SUM(Fresh!D19,Freezing!D19,Canning!D19,Chips!D19,Dehy!D19)</f>
        <v>442.56300000000005</v>
      </c>
      <c r="E19" s="73">
        <f>SUM(Freezing!E19,Canning!E19,Chips!E19,Dehy!E19)</f>
        <v>1459.8240000000001</v>
      </c>
      <c r="F19" s="73">
        <f>SUM(Fresh!E19,Freezing!F19,Canning!F19,Chips!F19,Dehy!F19)</f>
        <v>29293.046999999999</v>
      </c>
      <c r="G19" s="73">
        <f>SUM(Fresh!F19,Freezing!G19,Canning!G19,Chips!G19,Dehy!G19)</f>
        <v>1071.9749200000001</v>
      </c>
      <c r="H19" s="73">
        <f>SUM(Freezing!H19,Canning!H19,Chips!H19,Dehy!H19)</f>
        <v>1377.376</v>
      </c>
      <c r="I19" s="73">
        <f>SUM(Fresh!G19,Freezing!I19,Canning!I19,Chips!I19,Dehy!I19)</f>
        <v>26800.196079999998</v>
      </c>
      <c r="J19" s="55">
        <f>SUM(Fresh!H19,Freezing!J19,Canning!J19,Chips!J19,Dehy!J19)</f>
        <v>116.53981927763233</v>
      </c>
      <c r="K19" s="55">
        <f>SUM(Fresh!I19,Freezing!K19,Canning!K19,Chips!K19,Dehy!K19)</f>
        <v>71.471195174938899</v>
      </c>
    </row>
    <row r="20" spans="1:11" ht="12" customHeight="1" x14ac:dyDescent="0.2">
      <c r="A20" s="54">
        <v>1982</v>
      </c>
      <c r="B20" s="65">
        <v>232.18799999999999</v>
      </c>
      <c r="C20" s="73">
        <f>SUM(Fresh!C20,Freezing!C20,Canning!C20,Chips!C20,Dehy!C20)</f>
        <v>27412.720000000001</v>
      </c>
      <c r="D20" s="73">
        <f>SUM(Fresh!D20,Freezing!D20,Canning!D20,Chips!D20,Dehy!D20)</f>
        <v>537.41</v>
      </c>
      <c r="E20" s="73">
        <f>SUM(Freezing!E20,Canning!E20,Chips!E20,Dehy!E20)</f>
        <v>1377.376</v>
      </c>
      <c r="F20" s="73">
        <f>SUM(Fresh!E20,Freezing!F20,Canning!F20,Chips!F20,Dehy!F20)</f>
        <v>29327.506000000001</v>
      </c>
      <c r="G20" s="73">
        <f>SUM(Fresh!F20,Freezing!G20,Canning!G20,Chips!G20,Dehy!G20)</f>
        <v>1063.1713599999998</v>
      </c>
      <c r="H20" s="73">
        <f>SUM(Freezing!H20,Canning!H20,Chips!H20,Dehy!H20)</f>
        <v>1534.6179999999999</v>
      </c>
      <c r="I20" s="73">
        <f>SUM(Fresh!G20,Freezing!I20,Canning!I20,Chips!I20,Dehy!I20)</f>
        <v>26700.61664</v>
      </c>
      <c r="J20" s="55">
        <f>SUM(Fresh!H20,Freezing!J20,Canning!J20,Chips!J20,Dehy!J20)</f>
        <v>114.99567867417782</v>
      </c>
      <c r="K20" s="55">
        <f>SUM(Fresh!I20,Freezing!K20,Canning!K20,Chips!K20,Dehy!K20)</f>
        <v>71.355339969335191</v>
      </c>
    </row>
    <row r="21" spans="1:11" ht="12" customHeight="1" x14ac:dyDescent="0.2">
      <c r="A21" s="54">
        <v>1983</v>
      </c>
      <c r="B21" s="65">
        <v>234.30699999999999</v>
      </c>
      <c r="C21" s="73">
        <f>SUM(Fresh!C21,Freezing!C21,Canning!C21,Chips!C21,Dehy!C21)</f>
        <v>28358.649999999998</v>
      </c>
      <c r="D21" s="73">
        <f>SUM(Fresh!D21,Freezing!D21,Canning!D21,Chips!D21,Dehy!D21)</f>
        <v>410.82600000000002</v>
      </c>
      <c r="E21" s="73">
        <f>SUM(Freezing!E21,Canning!E21,Chips!E21,Dehy!E21)</f>
        <v>1534.6179999999999</v>
      </c>
      <c r="F21" s="73">
        <f>SUM(Fresh!E21,Freezing!F21,Canning!F21,Chips!F21,Dehy!F21)</f>
        <v>30304.094000000005</v>
      </c>
      <c r="G21" s="73">
        <f>SUM(Fresh!F21,Freezing!G21,Canning!G21,Chips!G21,Dehy!G21)</f>
        <v>957.43504000000007</v>
      </c>
      <c r="H21" s="73">
        <f>SUM(Freezing!H21,Canning!H21,Chips!H21,Dehy!H21)</f>
        <v>1545.924</v>
      </c>
      <c r="I21" s="73">
        <f>SUM(Fresh!G21,Freezing!I21,Canning!I21,Chips!I21,Dehy!I21)</f>
        <v>27783.134959999999</v>
      </c>
      <c r="J21" s="55">
        <f>SUM(Fresh!H21,Freezing!J21,Canning!J21,Chips!J21,Dehy!J21)</f>
        <v>118.57577861523558</v>
      </c>
      <c r="K21" s="55">
        <f>SUM(Fresh!I21,Freezing!K21,Canning!K21,Chips!K21,Dehy!K21)</f>
        <v>74.324470439210103</v>
      </c>
    </row>
    <row r="22" spans="1:11" ht="12" customHeight="1" x14ac:dyDescent="0.2">
      <c r="A22" s="54">
        <v>1984</v>
      </c>
      <c r="B22" s="65">
        <v>236.34800000000001</v>
      </c>
      <c r="C22" s="73">
        <f>SUM(Fresh!C22,Freezing!C22,Canning!C22,Chips!C22,Dehy!C22)</f>
        <v>29657.35</v>
      </c>
      <c r="D22" s="73">
        <f>SUM(Fresh!D22,Freezing!D22,Canning!D22,Chips!D22,Dehy!D22)</f>
        <v>454.149</v>
      </c>
      <c r="E22" s="73">
        <f>SUM(Freezing!E22,Canning!E22,Chips!E22,Dehy!E22)</f>
        <v>1545.924</v>
      </c>
      <c r="F22" s="73">
        <f>SUM(Fresh!E22,Freezing!F22,Canning!F22,Chips!F22,Dehy!F22)</f>
        <v>31657.422999999995</v>
      </c>
      <c r="G22" s="73">
        <f>SUM(Fresh!F22,Freezing!G22,Canning!G22,Chips!G22,Dehy!G22)</f>
        <v>1003.63392</v>
      </c>
      <c r="H22" s="73">
        <f>SUM(Freezing!H22,Canning!H22,Chips!H22,Dehy!H22)</f>
        <v>1784.5740000000001</v>
      </c>
      <c r="I22" s="73">
        <f>SUM(Fresh!G22,Freezing!I22,Canning!I22,Chips!I22,Dehy!I22)</f>
        <v>28847.915079999999</v>
      </c>
      <c r="J22" s="55">
        <f>SUM(Fresh!H22,Freezing!J22,Canning!J22,Chips!J22,Dehy!J22)</f>
        <v>122.05694602873729</v>
      </c>
      <c r="K22" s="55">
        <f>SUM(Fresh!I22,Freezing!K22,Canning!K22,Chips!K22,Dehy!K22)</f>
        <v>75.203848052871194</v>
      </c>
    </row>
    <row r="23" spans="1:11" ht="12" customHeight="1" x14ac:dyDescent="0.2">
      <c r="A23" s="56">
        <v>1985</v>
      </c>
      <c r="B23" s="65">
        <v>238.46600000000001</v>
      </c>
      <c r="C23" s="73">
        <f>SUM(Fresh!C23,Freezing!C23,Canning!C23,Chips!C23,Dehy!C23)</f>
        <v>29793.62</v>
      </c>
      <c r="D23" s="73">
        <f>SUM(Fresh!D23,Freezing!D23,Canning!D23,Chips!D23,Dehy!D23)</f>
        <v>586.53200000000004</v>
      </c>
      <c r="E23" s="73">
        <f>SUM(Freezing!E23,Canning!E23,Chips!E23,Dehy!E23)</f>
        <v>1784.5740000000001</v>
      </c>
      <c r="F23" s="73">
        <f>SUM(Fresh!E23,Freezing!F23,Canning!F23,Chips!F23,Dehy!F23)</f>
        <v>32164.725999999999</v>
      </c>
      <c r="G23" s="73">
        <f>SUM(Fresh!F23,Freezing!G23,Canning!G23,Chips!G23,Dehy!G23)</f>
        <v>913.31888000000004</v>
      </c>
      <c r="H23" s="73">
        <f>SUM(Freezing!H23,Canning!H23,Chips!H23,Dehy!H23)</f>
        <v>2024.6179999999999</v>
      </c>
      <c r="I23" s="73">
        <f>SUM(Fresh!G23,Freezing!I23,Canning!I23,Chips!I23,Dehy!I23)</f>
        <v>29189.689119999999</v>
      </c>
      <c r="J23" s="55">
        <f>SUM(Fresh!H23,Freezing!J23,Canning!J23,Chips!J23,Dehy!J23)</f>
        <v>122.40608355069486</v>
      </c>
      <c r="K23" s="55">
        <f>SUM(Fresh!I23,Freezing!K23,Canning!K23,Chips!K23,Dehy!K23)</f>
        <v>74.237323704008119</v>
      </c>
    </row>
    <row r="24" spans="1:11" ht="12" customHeight="1" x14ac:dyDescent="0.2">
      <c r="A24" s="53">
        <v>1986</v>
      </c>
      <c r="B24" s="64">
        <v>240.65100000000001</v>
      </c>
      <c r="C24" s="71">
        <f>SUM(Fresh!C24,Freezing!C24,Canning!C24,Chips!C24,Dehy!C24)</f>
        <v>30696.210000000003</v>
      </c>
      <c r="D24" s="71">
        <f>SUM(Fresh!D24,Freezing!D24,Canning!D24,Chips!D24,Dehy!D24)</f>
        <v>535.21800000000007</v>
      </c>
      <c r="E24" s="71">
        <f>SUM(Freezing!E24,Canning!E24,Chips!E24,Dehy!E24)</f>
        <v>2024.6179999999999</v>
      </c>
      <c r="F24" s="71">
        <f>SUM(Fresh!E24,Freezing!F24,Canning!F24,Chips!F24,Dehy!F24)</f>
        <v>33256.046000000002</v>
      </c>
      <c r="G24" s="71">
        <f>SUM(Fresh!F24,Freezing!G24,Canning!G24,Chips!G24,Dehy!G24)</f>
        <v>1102.1891599999999</v>
      </c>
      <c r="H24" s="71">
        <f>SUM(Freezing!H24,Canning!H24,Chips!H24,Dehy!H24)</f>
        <v>1788.1</v>
      </c>
      <c r="I24" s="71">
        <f>SUM(Fresh!G24,Freezing!I24,Canning!I24,Chips!I24,Dehy!I24)</f>
        <v>30317.256840000002</v>
      </c>
      <c r="J24" s="52">
        <f>SUM(Fresh!H24,Freezing!J24,Canning!J24,Chips!J24,Dehy!J24)</f>
        <v>125.98018225563159</v>
      </c>
      <c r="K24" s="52">
        <f>SUM(Fresh!I24,Freezing!K24,Canning!K24,Chips!K24,Dehy!K24)</f>
        <v>77.130003535410211</v>
      </c>
    </row>
    <row r="25" spans="1:11" ht="12" customHeight="1" x14ac:dyDescent="0.2">
      <c r="A25" s="53">
        <v>1987</v>
      </c>
      <c r="B25" s="64">
        <v>242.804</v>
      </c>
      <c r="C25" s="71">
        <f>SUM(Fresh!C25,Freezing!C25,Canning!C25,Chips!C25,Dehy!C25)</f>
        <v>31284.83</v>
      </c>
      <c r="D25" s="71">
        <f>SUM(Fresh!D25,Freezing!D25,Canning!D25,Chips!D25,Dehy!D25)</f>
        <v>627.64</v>
      </c>
      <c r="E25" s="71">
        <f>SUM(Freezing!E25,Canning!E25,Chips!E25,Dehy!E25)</f>
        <v>1788.1</v>
      </c>
      <c r="F25" s="71">
        <f>SUM(Fresh!E25,Freezing!F25,Canning!F25,Chips!F25,Dehy!F25)</f>
        <v>33700.57</v>
      </c>
      <c r="G25" s="71">
        <f>SUM(Fresh!F25,Freezing!G25,Canning!G25,Chips!G25,Dehy!G25)</f>
        <v>1294.7956399999998</v>
      </c>
      <c r="H25" s="71">
        <f>SUM(Freezing!H25,Canning!H25,Chips!H25,Dehy!H25)</f>
        <v>1765.1</v>
      </c>
      <c r="I25" s="71">
        <f>SUM(Fresh!G25,Freezing!I25,Canning!I25,Chips!I25,Dehy!I25)</f>
        <v>30573.774360000003</v>
      </c>
      <c r="J25" s="52">
        <f>SUM(Fresh!H25,Freezing!J25,Canning!J25,Chips!J25,Dehy!J25)</f>
        <v>125.91956623449367</v>
      </c>
      <c r="K25" s="52">
        <f>SUM(Fresh!I25,Freezing!K25,Canning!K25,Chips!K25,Dehy!K25)</f>
        <v>76.897657671208052</v>
      </c>
    </row>
    <row r="26" spans="1:11" ht="12" customHeight="1" x14ac:dyDescent="0.2">
      <c r="A26" s="53">
        <v>1988</v>
      </c>
      <c r="B26" s="64">
        <v>245.02099999999999</v>
      </c>
      <c r="C26" s="71">
        <f>SUM(Fresh!C26,Freezing!C26,Canning!C26,Chips!C26,Dehy!C26)</f>
        <v>31111.02</v>
      </c>
      <c r="D26" s="71">
        <f>SUM(Fresh!D26,Freezing!D26,Canning!D26,Chips!D26,Dehy!D26)</f>
        <v>724.89299999999992</v>
      </c>
      <c r="E26" s="71">
        <f>SUM(Freezing!E26,Canning!E26,Chips!E26,Dehy!E26)</f>
        <v>1765.1</v>
      </c>
      <c r="F26" s="71">
        <f>SUM(Fresh!E26,Freezing!F26,Canning!F26,Chips!F26,Dehy!F26)</f>
        <v>33601.013000000006</v>
      </c>
      <c r="G26" s="71">
        <f>SUM(Fresh!F26,Freezing!G26,Canning!G26,Chips!G26,Dehy!G26)</f>
        <v>1571.4355599999999</v>
      </c>
      <c r="H26" s="71">
        <f>SUM(Freezing!H26,Canning!H26,Chips!H26,Dehy!H26)</f>
        <v>1977.4</v>
      </c>
      <c r="I26" s="71">
        <f>SUM(Fresh!G26,Freezing!I26,Canning!I26,Chips!I26,Dehy!I26)</f>
        <v>29987.977440000002</v>
      </c>
      <c r="J26" s="52">
        <f>SUM(Fresh!H26,Freezing!J26,Canning!J26,Chips!J26,Dehy!J26)</f>
        <v>122.38941739687621</v>
      </c>
      <c r="K26" s="52">
        <f>SUM(Fresh!I26,Freezing!K26,Canning!K26,Chips!K26,Dehy!K26)</f>
        <v>76.169003770289081</v>
      </c>
    </row>
    <row r="27" spans="1:11" ht="12" customHeight="1" x14ac:dyDescent="0.2">
      <c r="A27" s="53">
        <v>1989</v>
      </c>
      <c r="B27" s="64">
        <v>247.34200000000001</v>
      </c>
      <c r="C27" s="71">
        <f>SUM(Fresh!C27,Freezing!C27,Canning!C27,Chips!C27,Dehy!C27)</f>
        <v>32057.79</v>
      </c>
      <c r="D27" s="71">
        <f>SUM(Fresh!D27,Freezing!D27,Canning!D27,Chips!D27,Dehy!D27)</f>
        <v>913.15412915399997</v>
      </c>
      <c r="E27" s="71">
        <f>SUM(Freezing!E27,Canning!E27,Chips!E27,Dehy!E27)</f>
        <v>1977.4</v>
      </c>
      <c r="F27" s="71">
        <f>SUM(Fresh!E27,Freezing!F27,Canning!F27,Chips!F27,Dehy!F27)</f>
        <v>34948.344129154</v>
      </c>
      <c r="G27" s="71">
        <f>SUM(Fresh!F27,Freezing!G27,Canning!G27,Chips!G27,Dehy!G27)</f>
        <v>1701.8046564240001</v>
      </c>
      <c r="H27" s="71">
        <f>SUM(Freezing!H27,Canning!H27,Chips!H27,Dehy!H27)</f>
        <v>1834.7</v>
      </c>
      <c r="I27" s="71">
        <f>SUM(Fresh!G27,Freezing!I27,Canning!I27,Chips!I27,Dehy!I27)</f>
        <v>31411.83947273</v>
      </c>
      <c r="J27" s="52">
        <f>SUM(Fresh!H27,Freezing!J27,Canning!J27,Chips!J27,Dehy!J27)</f>
        <v>126.99759633515538</v>
      </c>
      <c r="K27" s="52">
        <f>SUM(Fresh!I27,Freezing!K27,Canning!K27,Chips!K27,Dehy!K27)</f>
        <v>78.46930053550922</v>
      </c>
    </row>
    <row r="28" spans="1:11" ht="12" customHeight="1" x14ac:dyDescent="0.2">
      <c r="A28" s="51">
        <v>1990</v>
      </c>
      <c r="B28" s="64">
        <v>250.13200000000001</v>
      </c>
      <c r="C28" s="71">
        <f>SUM(Fresh!C28,Freezing!C28,Canning!C28,Chips!C28,Dehy!C28)</f>
        <v>31837.679800000005</v>
      </c>
      <c r="D28" s="71">
        <f>SUM(Fresh!D28,Freezing!D28,Canning!D28,Chips!D28,Dehy!D28)</f>
        <v>989.44548640199991</v>
      </c>
      <c r="E28" s="71">
        <f>SUM(Freezing!E28,Canning!E28,Chips!E28,Dehy!E28)</f>
        <v>1834.7</v>
      </c>
      <c r="F28" s="71">
        <f>SUM(Fresh!E28,Freezing!F28,Canning!F28,Chips!F28,Dehy!F28)</f>
        <v>34661.825286402011</v>
      </c>
      <c r="G28" s="71">
        <f>SUM(Fresh!F28,Freezing!G28,Canning!G28,Chips!G28,Dehy!G28)</f>
        <v>1694.0121465140001</v>
      </c>
      <c r="H28" s="71">
        <f>SUM(Freezing!H28,Canning!H28,Chips!H28,Dehy!H28)</f>
        <v>1951.508</v>
      </c>
      <c r="I28" s="71">
        <f>SUM(Fresh!G28,Freezing!I28,Canning!I28,Chips!I28,Dehy!I28)</f>
        <v>31016.305139888005</v>
      </c>
      <c r="J28" s="52">
        <f>SUM(Fresh!H28,Freezing!J28,Canning!J28,Chips!J28,Dehy!J28)</f>
        <v>123.99974869224251</v>
      </c>
      <c r="K28" s="52">
        <f>SUM(Fresh!I28,Freezing!K28,Canning!K28,Chips!K28,Dehy!K28)</f>
        <v>74.995330183254836</v>
      </c>
    </row>
    <row r="29" spans="1:11" ht="12" customHeight="1" x14ac:dyDescent="0.2">
      <c r="A29" s="54">
        <v>1991</v>
      </c>
      <c r="B29" s="65">
        <v>253.49299999999999</v>
      </c>
      <c r="C29" s="73">
        <f>SUM(Fresh!C29,Freezing!C29,Canning!C29,Chips!C29,Dehy!C29)</f>
        <v>34859.3436</v>
      </c>
      <c r="D29" s="73">
        <f>SUM(Fresh!D29,Freezing!D29,Canning!D29,Chips!D29,Dehy!D29)</f>
        <v>993.83868952399985</v>
      </c>
      <c r="E29" s="73">
        <f>SUM(Freezing!E29,Canning!E29,Chips!E29,Dehy!E29)</f>
        <v>1951.508</v>
      </c>
      <c r="F29" s="73">
        <f>SUM(Fresh!E29,Freezing!F29,Canning!F29,Chips!F29,Dehy!F29)</f>
        <v>37804.690289523998</v>
      </c>
      <c r="G29" s="73">
        <f>SUM(Fresh!F29,Freezing!G29,Canning!G29,Chips!G29,Dehy!G29)</f>
        <v>1907.882039479</v>
      </c>
      <c r="H29" s="73">
        <f>SUM(Freezing!H29,Canning!H29,Chips!H29,Dehy!H29)</f>
        <v>1940.0239999999999</v>
      </c>
      <c r="I29" s="73">
        <f>SUM(Fresh!G29,Freezing!I29,Canning!I29,Chips!I29,Dehy!I29)</f>
        <v>33956.784250044999</v>
      </c>
      <c r="J29" s="55">
        <f>SUM(Fresh!H29,Freezing!J29,Canning!J29,Chips!J29,Dehy!J29)</f>
        <v>133.95551060599308</v>
      </c>
      <c r="K29" s="55">
        <f>SUM(Fresh!I29,Freezing!K29,Canning!K29,Chips!K29,Dehy!K29)</f>
        <v>80.951408422128949</v>
      </c>
    </row>
    <row r="30" spans="1:11" ht="12" customHeight="1" x14ac:dyDescent="0.2">
      <c r="A30" s="54">
        <v>1992</v>
      </c>
      <c r="B30" s="65">
        <v>256.89400000000001</v>
      </c>
      <c r="C30" s="73">
        <f>SUM(Fresh!C30,Freezing!C30,Canning!C30,Chips!C30,Dehy!C30)</f>
        <v>34908.358800000002</v>
      </c>
      <c r="D30" s="73">
        <f>SUM(Fresh!D30,Freezing!D30,Canning!D30,Chips!D30,Dehy!D30)</f>
        <v>823.74040660199989</v>
      </c>
      <c r="E30" s="73">
        <f>SUM(Freezing!E30,Canning!E30,Chips!E30,Dehy!E30)</f>
        <v>1940.0239999999999</v>
      </c>
      <c r="F30" s="73">
        <f>SUM(Fresh!E30,Freezing!F30,Canning!F30,Chips!F30,Dehy!F30)</f>
        <v>37672.123206602002</v>
      </c>
      <c r="G30" s="73">
        <f>SUM(Fresh!F30,Freezing!G30,Canning!G30,Chips!G30,Dehy!G30)</f>
        <v>2401.6900492469999</v>
      </c>
      <c r="H30" s="73">
        <f>SUM(Freezing!H30,Canning!H30,Chips!H30,Dehy!H30)</f>
        <v>1926.3340000000001</v>
      </c>
      <c r="I30" s="73">
        <f>SUM(Fresh!G30,Freezing!I30,Canning!I30,Chips!I30,Dehy!I30)</f>
        <v>33344.099157355005</v>
      </c>
      <c r="J30" s="55">
        <f>SUM(Fresh!H30,Freezing!J30,Canning!J30,Chips!J30,Dehy!J30)</f>
        <v>129.79711148316036</v>
      </c>
      <c r="K30" s="55">
        <f>SUM(Fresh!I30,Freezing!K30,Canning!K30,Chips!K30,Dehy!K30)</f>
        <v>78.42716782337402</v>
      </c>
    </row>
    <row r="31" spans="1:11" ht="12" customHeight="1" x14ac:dyDescent="0.2">
      <c r="A31" s="54">
        <v>1993</v>
      </c>
      <c r="B31" s="65">
        <v>260.255</v>
      </c>
      <c r="C31" s="73">
        <f>SUM(Fresh!C31,Freezing!C31,Canning!C31,Chips!C31,Dehy!C31)</f>
        <v>36867.497799999997</v>
      </c>
      <c r="D31" s="73">
        <f>SUM(Fresh!D31,Freezing!D31,Canning!D31,Chips!D31,Dehy!D31)</f>
        <v>1320.0521642480001</v>
      </c>
      <c r="E31" s="73">
        <f>SUM(Freezing!E31,Canning!E31,Chips!E31,Dehy!E31)</f>
        <v>1926.3340000000001</v>
      </c>
      <c r="F31" s="73">
        <f>SUM(Fresh!E31,Freezing!F31,Canning!F31,Chips!F31,Dehy!F31)</f>
        <v>40113.883964248002</v>
      </c>
      <c r="G31" s="73">
        <f>SUM(Fresh!F31,Freezing!G31,Canning!G31,Chips!G31,Dehy!G31)</f>
        <v>2579.0453241649998</v>
      </c>
      <c r="H31" s="73">
        <f>SUM(Freezing!H31,Canning!H31,Chips!H31,Dehy!H31)</f>
        <v>2012.8320000000001</v>
      </c>
      <c r="I31" s="73">
        <f>SUM(Fresh!G31,Freezing!I31,Canning!I31,Chips!I31,Dehy!I31)</f>
        <v>35522.006640082996</v>
      </c>
      <c r="J31" s="55">
        <f>SUM(Fresh!H31,Freezing!J31,Canning!J31,Chips!J31,Dehy!J31)</f>
        <v>136.4892380168796</v>
      </c>
      <c r="K31" s="55">
        <f>SUM(Fresh!I31,Freezing!K31,Canning!K31,Chips!K31,Dehy!K31)</f>
        <v>82.16491173090472</v>
      </c>
    </row>
    <row r="32" spans="1:11" ht="12" customHeight="1" x14ac:dyDescent="0.2">
      <c r="A32" s="54">
        <v>1994</v>
      </c>
      <c r="B32" s="65">
        <v>263.43599999999998</v>
      </c>
      <c r="C32" s="73">
        <f>SUM(Fresh!C32,Freezing!C32,Canning!C32,Chips!C32,Dehy!C32)</f>
        <v>38065.648399999998</v>
      </c>
      <c r="D32" s="73">
        <f>SUM(Fresh!D32,Freezing!D32,Canning!D32,Chips!D32,Dehy!D32)</f>
        <v>1283.6330967579997</v>
      </c>
      <c r="E32" s="73">
        <f>SUM(Freezing!E32,Canning!E32,Chips!E32,Dehy!E32)</f>
        <v>2012.8320000000001</v>
      </c>
      <c r="F32" s="73">
        <f>SUM(Fresh!E32,Freezing!F32,Canning!F32,Chips!F32,Dehy!F32)</f>
        <v>41362.113496758</v>
      </c>
      <c r="G32" s="73">
        <f>SUM(Fresh!F32,Freezing!G32,Canning!G32,Chips!G32,Dehy!G32)</f>
        <v>3220.1909556530004</v>
      </c>
      <c r="H32" s="73">
        <f>SUM(Freezing!H32,Canning!H32,Chips!H32,Dehy!H32)</f>
        <v>2193.152</v>
      </c>
      <c r="I32" s="73">
        <f>SUM(Fresh!G32,Freezing!I32,Canning!I32,Chips!I32,Dehy!I32)</f>
        <v>35948.770541104997</v>
      </c>
      <c r="J32" s="55">
        <f>SUM(Fresh!H32,Freezing!J32,Canning!J32,Chips!J32,Dehy!J32)</f>
        <v>136.46111594886426</v>
      </c>
      <c r="K32" s="55">
        <f>SUM(Fresh!I32,Freezing!K32,Canning!K32,Chips!K32,Dehy!K32)</f>
        <v>82.403162118236338</v>
      </c>
    </row>
    <row r="33" spans="1:11" ht="12" customHeight="1" x14ac:dyDescent="0.2">
      <c r="A33" s="56">
        <v>1995</v>
      </c>
      <c r="B33" s="65">
        <v>266.55700000000002</v>
      </c>
      <c r="C33" s="73">
        <f>SUM(Fresh!C33,Freezing!C33,Canning!C33,Chips!C33,Dehy!C33)</f>
        <v>38789.426299999999</v>
      </c>
      <c r="D33" s="73">
        <f>SUM(Fresh!D33,Freezing!D33,Canning!D33,Chips!D33,Dehy!D33)</f>
        <v>1425.6045455800001</v>
      </c>
      <c r="E33" s="73">
        <f>SUM(Freezing!E33,Canning!E33,Chips!E33,Dehy!E33)</f>
        <v>2193.152</v>
      </c>
      <c r="F33" s="73">
        <f>SUM(Fresh!E33,Freezing!F33,Canning!F33,Chips!F33,Dehy!F33)</f>
        <v>42408.182845580006</v>
      </c>
      <c r="G33" s="73">
        <f>SUM(Fresh!F33,Freezing!G33,Canning!G33,Chips!G33,Dehy!G33)</f>
        <v>3742.5824196419999</v>
      </c>
      <c r="H33" s="73">
        <f>SUM(Freezing!H33,Canning!H33,Chips!H33,Dehy!H33)</f>
        <v>2247.4879999999998</v>
      </c>
      <c r="I33" s="73">
        <f>SUM(Fresh!G33,Freezing!I33,Canning!I33,Chips!I33,Dehy!I33)</f>
        <v>36418.112425938009</v>
      </c>
      <c r="J33" s="55">
        <f>SUM(Fresh!H33,Freezing!J33,Canning!J33,Chips!J33,Dehy!J33)</f>
        <v>136.62410826179016</v>
      </c>
      <c r="K33" s="55">
        <f>SUM(Fresh!I33,Freezing!K33,Canning!K33,Chips!K33,Dehy!K33)</f>
        <v>82.352069111891112</v>
      </c>
    </row>
    <row r="34" spans="1:11" ht="12" customHeight="1" x14ac:dyDescent="0.2">
      <c r="A34" s="53">
        <v>1996</v>
      </c>
      <c r="B34" s="64">
        <v>269.66699999999997</v>
      </c>
      <c r="C34" s="71">
        <f>SUM(Fresh!C34,Freezing!C34,Canning!C34,Chips!C34,Dehy!C34)</f>
        <v>40625.662800000006</v>
      </c>
      <c r="D34" s="71">
        <f>SUM(Fresh!D34,Freezing!D34,Canning!D34,Chips!D34,Dehy!D34)</f>
        <v>1956.1369137024001</v>
      </c>
      <c r="E34" s="71">
        <f>SUM(Freezing!E34,Canning!E34,Chips!E34,Dehy!E34)</f>
        <v>2247.4879999999998</v>
      </c>
      <c r="F34" s="71">
        <f>SUM(Fresh!E34,Freezing!F34,Canning!F34,Chips!F34,Dehy!F34)</f>
        <v>44829.287713702404</v>
      </c>
      <c r="G34" s="71">
        <f>SUM(Fresh!F34,Freezing!G34,Canning!G34,Chips!G34,Dehy!G34)</f>
        <v>3560.6376977739997</v>
      </c>
      <c r="H34" s="71">
        <f>SUM(Freezing!H34,Canning!H34,Chips!H34,Dehy!H34)</f>
        <v>2196.8420000000001</v>
      </c>
      <c r="I34" s="71">
        <f>SUM(Fresh!G34,Freezing!I34,Canning!I34,Chips!I34,Dehy!I34)</f>
        <v>39071.8080159284</v>
      </c>
      <c r="J34" s="52">
        <f>SUM(Fresh!H34,Freezing!J34,Canning!J34,Chips!J34,Dehy!J34)</f>
        <v>144.88909661148159</v>
      </c>
      <c r="K34" s="52">
        <f>SUM(Fresh!I34,Freezing!K34,Canning!K34,Chips!K34,Dehy!K34)</f>
        <v>85.535196905438383</v>
      </c>
    </row>
    <row r="35" spans="1:11" ht="12" customHeight="1" x14ac:dyDescent="0.2">
      <c r="A35" s="53">
        <v>1997</v>
      </c>
      <c r="B35" s="64">
        <v>272.91199999999998</v>
      </c>
      <c r="C35" s="71">
        <f>SUM(Fresh!C35,Freezing!C35,Canning!C35,Chips!C35,Dehy!C35)</f>
        <v>39400.940399999999</v>
      </c>
      <c r="D35" s="71">
        <f>SUM(Fresh!D35,Freezing!D35,Canning!D35,Chips!D35,Dehy!D35)</f>
        <v>2227.9233597040006</v>
      </c>
      <c r="E35" s="71">
        <f>SUM(Freezing!E35,Canning!E35,Chips!E35,Dehy!E35)</f>
        <v>2196.8420000000001</v>
      </c>
      <c r="F35" s="71">
        <f>SUM(Fresh!E35,Freezing!F35,Canning!F35,Chips!F35,Dehy!F35)</f>
        <v>43825.705759704004</v>
      </c>
      <c r="G35" s="71">
        <f>SUM(Fresh!F35,Freezing!G35,Canning!G35,Chips!G35,Dehy!G35)</f>
        <v>3915.5572044569999</v>
      </c>
      <c r="H35" s="71">
        <f>SUM(Freezing!H35,Canning!H35,Chips!H35,Dehy!H35)</f>
        <v>2327.0940000000001</v>
      </c>
      <c r="I35" s="71">
        <f>SUM(Fresh!G35,Freezing!I35,Canning!I35,Chips!I35,Dehy!I35)</f>
        <v>37583.054555247007</v>
      </c>
      <c r="J35" s="52">
        <f>SUM(Fresh!H35,Freezing!J35,Canning!J35,Chips!J35,Dehy!J35)</f>
        <v>137.71125694453525</v>
      </c>
      <c r="K35" s="52">
        <f>SUM(Fresh!I35,Freezing!K35,Canning!K35,Chips!K35,Dehy!K35)</f>
        <v>81.390267416720349</v>
      </c>
    </row>
    <row r="36" spans="1:11" ht="12" customHeight="1" x14ac:dyDescent="0.2">
      <c r="A36" s="53">
        <v>1998</v>
      </c>
      <c r="B36" s="64">
        <v>276.11500000000001</v>
      </c>
      <c r="C36" s="71">
        <f>SUM(Fresh!C36,Freezing!C36,Canning!C36,Chips!C36,Dehy!C36)</f>
        <v>39426.571799999998</v>
      </c>
      <c r="D36" s="71">
        <f>SUM(Fresh!D36,Freezing!D36,Canning!D36,Chips!D36,Dehy!D36)</f>
        <v>2948.9112453560001</v>
      </c>
      <c r="E36" s="71">
        <f>SUM(Freezing!E36,Canning!E36,Chips!E36,Dehy!E36)</f>
        <v>2327.0940000000001</v>
      </c>
      <c r="F36" s="71">
        <f>SUM(Fresh!E36,Freezing!F36,Canning!F36,Chips!F36,Dehy!F36)</f>
        <v>44702.577045356004</v>
      </c>
      <c r="G36" s="71">
        <f>SUM(Fresh!F36,Freezing!G36,Canning!G36,Chips!G36,Dehy!G36)</f>
        <v>4420.1689748280005</v>
      </c>
      <c r="H36" s="71">
        <f>SUM(Freezing!H36,Canning!H36,Chips!H36,Dehy!H36)</f>
        <v>2302.5880000000002</v>
      </c>
      <c r="I36" s="71">
        <f>SUM(Fresh!G36,Freezing!I36,Canning!I36,Chips!I36,Dehy!I36)</f>
        <v>37979.820070528003</v>
      </c>
      <c r="J36" s="52">
        <f>SUM(Fresh!H36,Freezing!J36,Canning!J36,Chips!J36,Dehy!J36)</f>
        <v>137.55073092924323</v>
      </c>
      <c r="K36" s="52">
        <f>SUM(Fresh!I36,Freezing!K36,Canning!K36,Chips!K36,Dehy!K36)</f>
        <v>80.945332903805053</v>
      </c>
    </row>
    <row r="37" spans="1:11" ht="12" customHeight="1" x14ac:dyDescent="0.2">
      <c r="A37" s="53">
        <v>1999</v>
      </c>
      <c r="B37" s="64">
        <v>279.29500000000002</v>
      </c>
      <c r="C37" s="71">
        <f>SUM(Fresh!C37,Freezing!C37,Canning!C37,Chips!C37,Dehy!C37)</f>
        <v>40581.335100000004</v>
      </c>
      <c r="D37" s="71">
        <f>SUM(Fresh!D37,Freezing!D37,Canning!D37,Chips!D37,Dehy!D37)</f>
        <v>3122.7484585384</v>
      </c>
      <c r="E37" s="71">
        <f>SUM(Freezing!E37,Canning!E37,Chips!E37,Dehy!E37)</f>
        <v>2302.5880000000002</v>
      </c>
      <c r="F37" s="71">
        <f>SUM(Fresh!E37,Freezing!F37,Canning!F37,Chips!F37,Dehy!F37)</f>
        <v>46006.671558538401</v>
      </c>
      <c r="G37" s="71">
        <f>SUM(Fresh!F37,Freezing!G37,Canning!G37,Chips!G37,Dehy!G37)</f>
        <v>5647.9693690180002</v>
      </c>
      <c r="H37" s="71">
        <f>SUM(Freezing!H37,Canning!H37,Chips!H37,Dehy!H37)</f>
        <v>2330.7779999999998</v>
      </c>
      <c r="I37" s="71">
        <f>SUM(Fresh!G37,Freezing!I37,Canning!I37,Chips!I37,Dehy!I37)</f>
        <v>38027.924189520403</v>
      </c>
      <c r="J37" s="52">
        <f>SUM(Fresh!H37,Freezing!J37,Canning!J37,Chips!J37,Dehy!J37)</f>
        <v>136.15683843076462</v>
      </c>
      <c r="K37" s="52">
        <f>SUM(Fresh!I37,Freezing!K37,Canning!K37,Chips!K37,Dehy!K37)</f>
        <v>81.867628659822216</v>
      </c>
    </row>
    <row r="38" spans="1:11" ht="12" customHeight="1" x14ac:dyDescent="0.2">
      <c r="A38" s="53">
        <v>2000</v>
      </c>
      <c r="B38" s="64">
        <v>282.38499999999999</v>
      </c>
      <c r="C38" s="71">
        <f>SUM(Fresh!C38,Freezing!C38,Canning!C38,Chips!C38,Dehy!C38)</f>
        <v>40116.303200000009</v>
      </c>
      <c r="D38" s="71">
        <f>SUM(Fresh!D38,Freezing!D38,Canning!D38,Chips!D38,Dehy!D38)</f>
        <v>3501.6045674739999</v>
      </c>
      <c r="E38" s="71">
        <f>SUM(Freezing!E38,Canning!E38,Chips!E38,Dehy!E38)</f>
        <v>2330.7779999999998</v>
      </c>
      <c r="F38" s="71">
        <f>SUM(Fresh!E38,Freezing!F38,Canning!F38,Chips!F38,Dehy!F38)</f>
        <v>45948.685767473995</v>
      </c>
      <c r="G38" s="71">
        <f>SUM(Fresh!F38,Freezing!G38,Canning!G38,Chips!G38,Dehy!G38)</f>
        <v>4598.2167243599997</v>
      </c>
      <c r="H38" s="71">
        <f>SUM(Freezing!H38,Canning!H38,Chips!H38,Dehy!H38)</f>
        <v>2379.326</v>
      </c>
      <c r="I38" s="71">
        <f>SUM(Fresh!G38,Freezing!I38,Canning!I38,Chips!I38,Dehy!I38)</f>
        <v>38971.143043114003</v>
      </c>
      <c r="J38" s="52">
        <f>SUM(Fresh!H38,Freezing!J38,Canning!J38,Chips!J38,Dehy!J38)</f>
        <v>138.00712871828884</v>
      </c>
      <c r="K38" s="52">
        <f>SUM(Fresh!I38,Freezing!K38,Canning!K38,Chips!K38,Dehy!K38)</f>
        <v>81.275900867252645</v>
      </c>
    </row>
    <row r="39" spans="1:11" ht="12" customHeight="1" x14ac:dyDescent="0.2">
      <c r="A39" s="54">
        <v>2001</v>
      </c>
      <c r="B39" s="65">
        <v>285.30901899999998</v>
      </c>
      <c r="C39" s="73">
        <f>SUM(Fresh!C39,Freezing!C39,Canning!C39,Chips!C39,Dehy!C39)</f>
        <v>40286.667200000004</v>
      </c>
      <c r="D39" s="73">
        <f>SUM(Fresh!D39,Freezing!D39,Canning!D39,Chips!D39,Dehy!D39)</f>
        <v>3682.4934915859999</v>
      </c>
      <c r="E39" s="73">
        <f>SUM(Freezing!E39,Canning!E39,Chips!E39,Dehy!E39)</f>
        <v>2379.326</v>
      </c>
      <c r="F39" s="73">
        <f>SUM(Fresh!E39,Freezing!F39,Canning!F39,Chips!F39,Dehy!F39)</f>
        <v>46348.486691586004</v>
      </c>
      <c r="G39" s="73">
        <f>SUM(Fresh!F39,Freezing!G39,Canning!G39,Chips!G39,Dehy!G39)</f>
        <v>4287.5662146455998</v>
      </c>
      <c r="H39" s="73">
        <f>SUM(Freezing!H39,Canning!H39,Chips!H39,Dehy!H39)</f>
        <v>2479.5140000000001</v>
      </c>
      <c r="I39" s="73">
        <f>SUM(Fresh!G39,Freezing!I39,Canning!I39,Chips!I39,Dehy!I39)</f>
        <v>39581.406476940407</v>
      </c>
      <c r="J39" s="55">
        <f>SUM(Fresh!H39,Freezing!J39,Canning!J39,Chips!J39,Dehy!J39)</f>
        <v>138.73170436627663</v>
      </c>
      <c r="K39" s="55">
        <f>SUM(Fresh!I39,Freezing!K39,Canning!K39,Chips!K39,Dehy!K39)</f>
        <v>81.247311303512546</v>
      </c>
    </row>
    <row r="40" spans="1:11" ht="12" customHeight="1" x14ac:dyDescent="0.2">
      <c r="A40" s="54">
        <v>2002</v>
      </c>
      <c r="B40" s="65">
        <v>288.10481800000002</v>
      </c>
      <c r="C40" s="73">
        <f>SUM(Fresh!C40,Freezing!C40,Canning!C40,Chips!C40,Dehy!C40)</f>
        <v>37786.584300000002</v>
      </c>
      <c r="D40" s="73">
        <f>SUM(Fresh!D40,Freezing!D40,Canning!D40,Chips!D40,Dehy!D40)</f>
        <v>4125.1781115772001</v>
      </c>
      <c r="E40" s="73">
        <f>SUM(Freezing!E40,Canning!E40,Chips!E40,Dehy!E40)</f>
        <v>2479.5140000000001</v>
      </c>
      <c r="F40" s="73">
        <f>SUM(Fresh!E40,Freezing!F40,Canning!F40,Chips!F40,Dehy!F40)</f>
        <v>44391.276411577215</v>
      </c>
      <c r="G40" s="73">
        <f>SUM(Fresh!F40,Freezing!G40,Canning!G40,Chips!G40,Dehy!G40)</f>
        <v>4146.15912665</v>
      </c>
      <c r="H40" s="73">
        <f>SUM(Freezing!H40,Canning!H40,Chips!H40,Dehy!H40)</f>
        <v>2262.424</v>
      </c>
      <c r="I40" s="73">
        <f>SUM(Fresh!G40,Freezing!I40,Canning!I40,Chips!I40,Dehy!I40)</f>
        <v>37982.693284927205</v>
      </c>
      <c r="J40" s="55">
        <f>SUM(Fresh!H40,Freezing!J40,Canning!J40,Chips!J40,Dehy!J40)</f>
        <v>131.83636965393339</v>
      </c>
      <c r="K40" s="55">
        <f>SUM(Fresh!I40,Freezing!K40,Canning!K40,Chips!K40,Dehy!K40)</f>
        <v>77.021047967210492</v>
      </c>
    </row>
    <row r="41" spans="1:11" ht="12" customHeight="1" x14ac:dyDescent="0.2">
      <c r="A41" s="54">
        <v>2003</v>
      </c>
      <c r="B41" s="65">
        <v>290.81963400000001</v>
      </c>
      <c r="C41" s="73">
        <f>SUM(Fresh!C41,Freezing!C41,Canning!C41,Chips!C41,Dehy!C41)</f>
        <v>39307.124499999991</v>
      </c>
      <c r="D41" s="73">
        <f>SUM(Fresh!D41,Freezing!D41,Canning!D41,Chips!D41,Dehy!D41)</f>
        <v>4639.6299437319994</v>
      </c>
      <c r="E41" s="73">
        <f>SUM(Freezing!E41,Canning!E41,Chips!E41,Dehy!E41)</f>
        <v>2262.424</v>
      </c>
      <c r="F41" s="73">
        <f>SUM(Fresh!E41,Freezing!F41,Canning!F41,Chips!F41,Dehy!F41)</f>
        <v>46209.178443731995</v>
      </c>
      <c r="G41" s="73">
        <f>SUM(Fresh!F41,Freezing!G41,Canning!G41,Chips!G41,Dehy!G41)</f>
        <v>3878.5452114179998</v>
      </c>
      <c r="H41" s="73">
        <f>SUM(Freezing!H41,Canning!H41,Chips!H41,Dehy!H41)</f>
        <v>2240.8359999999998</v>
      </c>
      <c r="I41" s="73">
        <f>SUM(Fresh!G41,Freezing!I41,Canning!I41,Chips!I41,Dehy!I41)</f>
        <v>40089.797232313998</v>
      </c>
      <c r="J41" s="55">
        <f>SUM(Fresh!H41,Freezing!J41,Canning!J41,Chips!J41,Dehy!J41)</f>
        <v>137.85106830962451</v>
      </c>
      <c r="K41" s="55">
        <f>SUM(Fresh!I41,Freezing!K41,Canning!K41,Chips!K41,Dehy!K41)</f>
        <v>80.687142996502359</v>
      </c>
    </row>
    <row r="42" spans="1:11" ht="12" customHeight="1" x14ac:dyDescent="0.2">
      <c r="A42" s="54">
        <v>2004</v>
      </c>
      <c r="B42" s="65">
        <v>293.46318500000001</v>
      </c>
      <c r="C42" s="73">
        <f>SUM(Fresh!C42,Freezing!C42,Canning!C42,Chips!C42,Dehy!C42)</f>
        <v>38855.147299999997</v>
      </c>
      <c r="D42" s="73">
        <f>SUM(Fresh!D42,Freezing!D42,Canning!D42,Chips!D42,Dehy!D42)</f>
        <v>4910.5079321880003</v>
      </c>
      <c r="E42" s="73">
        <f>SUM(Freezing!E42,Canning!E42,Chips!E42,Dehy!E42)</f>
        <v>2240.8359999999998</v>
      </c>
      <c r="F42" s="73">
        <f>SUM(Fresh!E42,Freezing!F42,Canning!F42,Chips!F42,Dehy!F42)</f>
        <v>46006.491232188004</v>
      </c>
      <c r="G42" s="73">
        <f>SUM(Fresh!F42,Freezing!G42,Canning!G42,Chips!G42,Dehy!G42)</f>
        <v>4353.3528466520002</v>
      </c>
      <c r="H42" s="73">
        <f>SUM(Freezing!H42,Canning!H42,Chips!H42,Dehy!H42)</f>
        <v>2149.6379999999999</v>
      </c>
      <c r="I42" s="73">
        <f>SUM(Fresh!G42,Freezing!I42,Canning!I42,Chips!I42,Dehy!I42)</f>
        <v>39503.500385536005</v>
      </c>
      <c r="J42" s="55">
        <f>SUM(Fresh!H42,Freezing!J42,Canning!J42,Chips!J42,Dehy!J42)</f>
        <v>134.61143477174488</v>
      </c>
      <c r="K42" s="55">
        <f>SUM(Fresh!I42,Freezing!K42,Canning!K42,Chips!K42,Dehy!K42)</f>
        <v>79.402977579987734</v>
      </c>
    </row>
    <row r="43" spans="1:11" ht="12" customHeight="1" x14ac:dyDescent="0.2">
      <c r="A43" s="54">
        <v>2005</v>
      </c>
      <c r="B43" s="65">
        <v>296.186216</v>
      </c>
      <c r="C43" s="73">
        <f>SUM(Fresh!C43,Freezing!C43,Canning!C43,Chips!C43,Dehy!C43)</f>
        <v>37233.687600000005</v>
      </c>
      <c r="D43" s="73">
        <f>SUM(Fresh!D43,Freezing!D43,Canning!D43,Chips!D43,Dehy!D43)</f>
        <v>4530.1891929200001</v>
      </c>
      <c r="E43" s="73">
        <f>SUM(Freezing!E43,Canning!E43,Chips!E43,Dehy!E43)</f>
        <v>2149.6379999999999</v>
      </c>
      <c r="F43" s="73">
        <f>SUM(Fresh!E43,Freezing!F43,Canning!F43,Chips!F43,Dehy!F43)</f>
        <v>43913.514792920003</v>
      </c>
      <c r="G43" s="73">
        <f>SUM(Fresh!F43,Freezing!G43,Canning!G43,Chips!G43,Dehy!G43)</f>
        <v>4678.4333107639995</v>
      </c>
      <c r="H43" s="73">
        <f>SUM(Freezing!H43,Canning!H43,Chips!H43,Dehy!H43)</f>
        <v>2102.1979999999999</v>
      </c>
      <c r="I43" s="73">
        <f>SUM(Fresh!G43,Freezing!I43,Canning!I43,Chips!I43,Dehy!I43)</f>
        <v>37132.883482156009</v>
      </c>
      <c r="J43" s="55">
        <f>SUM(Fresh!H43,Freezing!J43,Canning!J43,Chips!J43,Dehy!J43)</f>
        <v>125.37005936210078</v>
      </c>
      <c r="K43" s="55">
        <f>SUM(Fresh!I43,Freezing!K43,Canning!K43,Chips!K43,Dehy!K43)</f>
        <v>73.101618006122948</v>
      </c>
    </row>
    <row r="44" spans="1:11" ht="12" customHeight="1" x14ac:dyDescent="0.2">
      <c r="A44" s="53">
        <v>2006</v>
      </c>
      <c r="B44" s="64">
        <v>298.99582500000002</v>
      </c>
      <c r="C44" s="71">
        <f>SUM(Fresh!C44,Freezing!C44,Canning!C44,Chips!C44,Dehy!C44)</f>
        <v>37190.545099999996</v>
      </c>
      <c r="D44" s="71">
        <f>SUM(Fresh!D44,Freezing!D44,Canning!D44,Chips!D44,Dehy!D44)</f>
        <v>4624.0714970479994</v>
      </c>
      <c r="E44" s="71">
        <f>SUM(Freezing!E44,Canning!E44,Chips!E44,Dehy!E44)</f>
        <v>2102.1979999999999</v>
      </c>
      <c r="F44" s="71">
        <f>SUM(Fresh!E44,Freezing!F44,Canning!F44,Chips!F44,Dehy!F44)</f>
        <v>43916.814597047996</v>
      </c>
      <c r="G44" s="71">
        <f>SUM(Fresh!F44,Freezing!G44,Canning!G44,Chips!G44,Dehy!G44)</f>
        <v>5035.9115605679999</v>
      </c>
      <c r="H44" s="71">
        <f>SUM(Freezing!H44,Canning!H44,Chips!H44,Dehy!H44)</f>
        <v>1909.64</v>
      </c>
      <c r="I44" s="71">
        <f>SUM(Fresh!G44,Freezing!I44,Canning!I44,Chips!I44,Dehy!I44)</f>
        <v>36971.263036479999</v>
      </c>
      <c r="J44" s="52">
        <f>SUM(Fresh!H44,Freezing!J44,Canning!J44,Chips!J44,Dehy!J44)</f>
        <v>123.65143572315765</v>
      </c>
      <c r="K44" s="52">
        <f>SUM(Fresh!I44,Freezing!K44,Canning!K44,Chips!K44,Dehy!K44)</f>
        <v>70.452843831839431</v>
      </c>
    </row>
    <row r="45" spans="1:11" ht="12" customHeight="1" x14ac:dyDescent="0.2">
      <c r="A45" s="53">
        <v>2007</v>
      </c>
      <c r="B45" s="64">
        <v>302.003917</v>
      </c>
      <c r="C45" s="71">
        <f>SUM(Fresh!C45,Freezing!C45,Canning!C45,Chips!C45,Dehy!C45)</f>
        <v>38259.702700000002</v>
      </c>
      <c r="D45" s="71">
        <f>SUM(Fresh!D45,Freezing!D45,Canning!D45,Chips!D45,Dehy!D45)</f>
        <v>4858.9109598479999</v>
      </c>
      <c r="E45" s="71">
        <f>SUM(Freezing!E45,Canning!E45,Chips!E45,Dehy!E45)</f>
        <v>1909.64</v>
      </c>
      <c r="F45" s="71">
        <f>SUM(Fresh!E45,Freezing!F45,Canning!F45,Chips!F45,Dehy!F45)</f>
        <v>45028.253659847993</v>
      </c>
      <c r="G45" s="71">
        <f>SUM(Fresh!F45,Freezing!G45,Canning!G45,Chips!G45,Dehy!G45)</f>
        <v>5449.5528567960009</v>
      </c>
      <c r="H45" s="71">
        <f>SUM(Freezing!H45,Canning!H45,Chips!H45,Dehy!H45)</f>
        <v>2024.71</v>
      </c>
      <c r="I45" s="71">
        <f>SUM(Fresh!G45,Freezing!I45,Canning!I45,Chips!I45,Dehy!I45)</f>
        <v>37553.990803051995</v>
      </c>
      <c r="J45" s="52">
        <f>SUM(Fresh!H45,Freezing!J45,Canning!J45,Chips!J45,Dehy!J45)</f>
        <v>124.34935008823743</v>
      </c>
      <c r="K45" s="52">
        <f>SUM(Fresh!I45,Freezing!K45,Canning!K45,Chips!K45,Dehy!K45)</f>
        <v>70.67292365236689</v>
      </c>
    </row>
    <row r="46" spans="1:11" ht="12" customHeight="1" x14ac:dyDescent="0.2">
      <c r="A46" s="53">
        <v>2008</v>
      </c>
      <c r="B46" s="64">
        <v>304.79776099999998</v>
      </c>
      <c r="C46" s="71">
        <f>SUM(Fresh!C46,Freezing!C46,Canning!C46,Chips!C46,Dehy!C46)</f>
        <v>36948.666900000004</v>
      </c>
      <c r="D46" s="71">
        <f>SUM(Fresh!D46,Freezing!D46,Canning!D46,Chips!D46,Dehy!D46)</f>
        <v>5002.7075069469593</v>
      </c>
      <c r="E46" s="71">
        <f>SUM(Freezing!E46,Canning!E46,Chips!E46,Dehy!E46)</f>
        <v>2024.71</v>
      </c>
      <c r="F46" s="71">
        <f>SUM(Fresh!E46,Freezing!F46,Canning!F46,Chips!F46,Dehy!F46)</f>
        <v>43976.08440694696</v>
      </c>
      <c r="G46" s="71">
        <f>SUM(Fresh!F46,Freezing!G46,Canning!G46,Chips!G46,Dehy!G46)</f>
        <v>5725.7535983904791</v>
      </c>
      <c r="H46" s="71">
        <f>SUM(Freezing!H46,Canning!H46,Chips!H46,Dehy!H46)</f>
        <v>2197.16</v>
      </c>
      <c r="I46" s="71">
        <f>SUM(Fresh!G46,Freezing!I46,Canning!I46,Chips!I46,Dehy!I46)</f>
        <v>36053.170808556482</v>
      </c>
      <c r="J46" s="52">
        <f>SUM(Fresh!H46,Freezing!J46,Canning!J46,Chips!J46,Dehy!J46)</f>
        <v>118.28555003249019</v>
      </c>
      <c r="K46" s="52">
        <f>SUM(Fresh!I46,Freezing!K46,Canning!K46,Chips!K46,Dehy!K46)</f>
        <v>68.216296367608265</v>
      </c>
    </row>
    <row r="47" spans="1:11" ht="12" customHeight="1" x14ac:dyDescent="0.2">
      <c r="A47" s="53">
        <v>2009</v>
      </c>
      <c r="B47" s="64">
        <v>307.43940600000002</v>
      </c>
      <c r="C47" s="71">
        <f>SUM(Fresh!C47,Freezing!C47,Canning!C47,Chips!C47,Dehy!C47)</f>
        <v>35413.108899999999</v>
      </c>
      <c r="D47" s="71">
        <f>SUM(Fresh!D47,Freezing!D47,Canning!D47,Chips!D47,Dehy!D47)</f>
        <v>4787.9474422983194</v>
      </c>
      <c r="E47" s="71">
        <f>SUM(Freezing!E47,Canning!E47,Chips!E47,Dehy!E47)</f>
        <v>2197.16</v>
      </c>
      <c r="F47" s="71">
        <f>SUM(Fresh!E47,Freezing!F47,Canning!F47,Chips!F47,Dehy!F47)</f>
        <v>42398.216342298314</v>
      </c>
      <c r="G47" s="71">
        <f>SUM(Fresh!F47,Freezing!G47,Canning!G47,Chips!G47,Dehy!G47)</f>
        <v>5469.5262343144805</v>
      </c>
      <c r="H47" s="71">
        <f>SUM(Freezing!H47,Canning!H47,Chips!H47,Dehy!H47)</f>
        <v>2087.69</v>
      </c>
      <c r="I47" s="71">
        <f>SUM(Fresh!G47,Freezing!I47,Canning!I47,Chips!I47,Dehy!I47)</f>
        <v>34841.00010798384</v>
      </c>
      <c r="J47" s="52">
        <f>SUM(Fresh!H47,Freezing!J47,Canning!J47,Chips!J47,Dehy!J47)</f>
        <v>113.32639677291023</v>
      </c>
      <c r="K47" s="52">
        <f>SUM(Fresh!I47,Freezing!K47,Canning!K47,Chips!K47,Dehy!K47)</f>
        <v>65.897177976133975</v>
      </c>
    </row>
    <row r="48" spans="1:11" ht="12" customHeight="1" x14ac:dyDescent="0.2">
      <c r="A48" s="53">
        <v>2010</v>
      </c>
      <c r="B48" s="64">
        <v>309.74127900000002</v>
      </c>
      <c r="C48" s="71">
        <f>SUM(Fresh!C48,Freezing!C48,Canning!C48,Chips!C48,Dehy!C48)</f>
        <v>36168.060500000007</v>
      </c>
      <c r="D48" s="71">
        <f>SUM(Fresh!D48,Freezing!D48,Canning!D48,Chips!D48,Dehy!D48)</f>
        <v>4660.8293374744035</v>
      </c>
      <c r="E48" s="71">
        <f>SUM(Freezing!E48,Canning!E48,Chips!E48,Dehy!E48)</f>
        <v>2087.69</v>
      </c>
      <c r="F48" s="71">
        <f>SUM(Fresh!E48,Freezing!F48,Canning!F48,Chips!F48,Dehy!F48)</f>
        <v>42916.579837474404</v>
      </c>
      <c r="G48" s="71">
        <f>SUM(Fresh!F48,Freezing!G48,Canning!G48,Chips!G48,Dehy!G48)</f>
        <v>5622.2106611784402</v>
      </c>
      <c r="H48" s="71">
        <f>SUM(Freezing!H48,Canning!H48,Chips!H48,Dehy!H48)</f>
        <v>2037.81</v>
      </c>
      <c r="I48" s="71">
        <f>SUM(Fresh!G48,Freezing!I48,Canning!I48,Chips!I48,Dehy!I48)</f>
        <v>35256.559176295967</v>
      </c>
      <c r="J48" s="52">
        <f>SUM(Fresh!H48,Freezing!J48,Canning!J48,Chips!J48,Dehy!J48)</f>
        <v>113.82583325710347</v>
      </c>
      <c r="K48" s="52">
        <f>SUM(Fresh!I48,Freezing!K48,Canning!K48,Chips!K48,Dehy!K48)</f>
        <v>66.084885997859075</v>
      </c>
    </row>
    <row r="49" spans="1:12" ht="12" customHeight="1" x14ac:dyDescent="0.2">
      <c r="A49" s="83">
        <v>2011</v>
      </c>
      <c r="B49" s="84">
        <v>311.97391399999998</v>
      </c>
      <c r="C49" s="85">
        <f>SUM(Fresh!C49,Freezing!C49,Canning!C49,Chips!C49,Dehy!C49)</f>
        <v>36023.194400000008</v>
      </c>
      <c r="D49" s="85">
        <f>SUM(Fresh!D49,Freezing!D49,Canning!D49,Chips!D49,Dehy!D49)</f>
        <v>4964.4550445326422</v>
      </c>
      <c r="E49" s="85">
        <f>SUM(Freezing!E49,Canning!E49,Chips!E49,Dehy!E49)</f>
        <v>2037.81</v>
      </c>
      <c r="F49" s="85">
        <f>SUM(Fresh!E49,Freezing!F49,Canning!F49,Chips!F49,Dehy!F49)</f>
        <v>43025.459444532651</v>
      </c>
      <c r="G49" s="85">
        <f>SUM(Fresh!F49,Freezing!G49,Canning!G49,Chips!G49,Dehy!G49)</f>
        <v>6590.9144668236786</v>
      </c>
      <c r="H49" s="85">
        <f>SUM(Freezing!H49,Canning!H49,Chips!H49,Dehy!H49)</f>
        <v>1999.826</v>
      </c>
      <c r="I49" s="85">
        <f>SUM(Fresh!G49,Freezing!I49,Canning!I49,Chips!I49,Dehy!I49)</f>
        <v>34434.718977708966</v>
      </c>
      <c r="J49" s="86">
        <f>SUM(Fresh!H49,Freezing!J49,Canning!J49,Chips!J49,Dehy!J49)</f>
        <v>110.37691753198625</v>
      </c>
      <c r="K49" s="86">
        <f>SUM(Fresh!I49,Freezing!K49,Canning!K49,Chips!K49,Dehy!K49)</f>
        <v>62.873863188001813</v>
      </c>
      <c r="L49"/>
    </row>
    <row r="50" spans="1:12" ht="12" customHeight="1" x14ac:dyDescent="0.2">
      <c r="A50" s="83">
        <v>2012</v>
      </c>
      <c r="B50" s="84">
        <v>314.16755799999999</v>
      </c>
      <c r="C50" s="85">
        <f>SUM(Fresh!C50,Freezing!C50,Canning!C50,Chips!C50,Dehy!C50)</f>
        <v>38090.545400000003</v>
      </c>
      <c r="D50" s="85">
        <f>SUM(Fresh!D50,Freezing!D50,Canning!D50,Chips!D50,Dehy!D50)</f>
        <v>5139.1164560228981</v>
      </c>
      <c r="E50" s="85">
        <f>SUM(Freezing!E50,Canning!E50,Chips!E50,Dehy!E50)</f>
        <v>1999.826</v>
      </c>
      <c r="F50" s="85">
        <f>SUM(Fresh!E50,Freezing!F50,Canning!F50,Chips!F50,Dehy!F50)</f>
        <v>45229.487856022897</v>
      </c>
      <c r="G50" s="85">
        <f>SUM(Fresh!F50,Freezing!G50,Canning!G50,Chips!G50,Dehy!G50)</f>
        <v>6936.2173131200962</v>
      </c>
      <c r="H50" s="85">
        <f>SUM(Freezing!H50,Canning!H50,Chips!H50,Dehy!H50)</f>
        <v>2220.7759999999998</v>
      </c>
      <c r="I50" s="85">
        <f>SUM(Fresh!G50,Freezing!I50,Canning!I50,Chips!I50,Dehy!I50)</f>
        <v>36072.494542902801</v>
      </c>
      <c r="J50" s="86">
        <f>SUM(Fresh!H50,Freezing!J50,Canning!J50,Chips!J50,Dehy!J50)</f>
        <v>114.8192855192986</v>
      </c>
      <c r="K50" s="86">
        <f>SUM(Fresh!I50,Freezing!K50,Canning!K50,Chips!K50,Dehy!K50)</f>
        <v>63.945644399191501</v>
      </c>
      <c r="L50"/>
    </row>
    <row r="51" spans="1:12" ht="12" customHeight="1" x14ac:dyDescent="0.2">
      <c r="A51" s="83">
        <v>2013</v>
      </c>
      <c r="B51" s="84">
        <v>316.29476599999998</v>
      </c>
      <c r="C51" s="85">
        <f>SUM(Fresh!C51,Freezing!C51,Canning!C51,Chips!C51,Dehy!C51)</f>
        <v>37705.401200000008</v>
      </c>
      <c r="D51" s="85">
        <f>SUM(Fresh!D51,Freezing!D51,Canning!D51,Chips!D51,Dehy!D51)</f>
        <v>5110.3162238582172</v>
      </c>
      <c r="E51" s="85">
        <f>SUM(Freezing!E51,Canning!E51,Chips!E51,Dehy!E51)</f>
        <v>2220.7759999999998</v>
      </c>
      <c r="F51" s="85">
        <f>SUM(Fresh!E51,Freezing!F51,Canning!F51,Chips!F51,Dehy!F51)</f>
        <v>45036.493423858206</v>
      </c>
      <c r="G51" s="85">
        <f>SUM(Fresh!F51,Freezing!G51,Canning!G51,Chips!G51,Dehy!G51)</f>
        <v>6948.6542632016544</v>
      </c>
      <c r="H51" s="85">
        <f>SUM(Freezing!H51,Canning!H51,Chips!H51,Dehy!H51)</f>
        <v>2190.6</v>
      </c>
      <c r="I51" s="85">
        <f>SUM(Fresh!G51,Freezing!I51,Canning!I51,Chips!I51,Dehy!I51)</f>
        <v>35897.239160656558</v>
      </c>
      <c r="J51" s="86">
        <f>SUM(Fresh!H51,Freezing!J51,Canning!J51,Chips!J51,Dehy!J51)</f>
        <v>113.4929914099703</v>
      </c>
      <c r="K51" s="86">
        <f>SUM(Fresh!I51,Freezing!K51,Canning!K51,Chips!K51,Dehy!K51)</f>
        <v>63.5244987706632</v>
      </c>
      <c r="L51"/>
    </row>
    <row r="52" spans="1:12" ht="12" customHeight="1" x14ac:dyDescent="0.2">
      <c r="A52" s="54">
        <v>2014</v>
      </c>
      <c r="B52" s="65">
        <v>318.576955</v>
      </c>
      <c r="C52" s="73">
        <f>SUM(Fresh!C52,Freezing!C52,Canning!C52,Chips!C52,Dehy!C52)</f>
        <v>37740.513200000001</v>
      </c>
      <c r="D52" s="73">
        <f>SUM(Fresh!D52,Freezing!D52,Canning!D52,Chips!D52,Dehy!D52)</f>
        <v>5230.1586208825311</v>
      </c>
      <c r="E52" s="73">
        <f>SUM(Freezing!E52,Canning!E52,Chips!E52,Dehy!E52)</f>
        <v>2190.6</v>
      </c>
      <c r="F52" s="73">
        <f>SUM(Fresh!E52,Freezing!F52,Canning!F52,Chips!F52,Dehy!F52)</f>
        <v>45161.271820882532</v>
      </c>
      <c r="G52" s="73">
        <f>SUM(Fresh!F52,Freezing!G52,Canning!G52,Chips!G52,Dehy!G52)</f>
        <v>7086.4433237708836</v>
      </c>
      <c r="H52" s="73">
        <f>SUM(Freezing!H52,Canning!H52,Chips!H52,Dehy!H52)</f>
        <v>2060.8620000000001</v>
      </c>
      <c r="I52" s="73">
        <f>SUM(Fresh!G52,Freezing!I52,Canning!I52,Chips!I52,Dehy!I52)</f>
        <v>36013.966497111644</v>
      </c>
      <c r="J52" s="55">
        <f>SUM(Fresh!H52,Freezing!J52,Canning!J52,Chips!J52,Dehy!J52)</f>
        <v>113.0463642516504</v>
      </c>
      <c r="K52" s="55">
        <f>SUM(Fresh!I52,Freezing!K52,Canning!K52,Chips!K52,Dehy!K52)</f>
        <v>62.596771898151474</v>
      </c>
      <c r="L52"/>
    </row>
    <row r="53" spans="1:12" ht="12" customHeight="1" x14ac:dyDescent="0.2">
      <c r="A53" s="83">
        <v>2015</v>
      </c>
      <c r="B53" s="84">
        <v>320.87070299999999</v>
      </c>
      <c r="C53" s="85">
        <f>SUM(Fresh!C53,Freezing!C53,Canning!C53,Chips!C53,Dehy!C53)</f>
        <v>39067.642800000009</v>
      </c>
      <c r="D53" s="85">
        <f>SUM(Fresh!D53,Freezing!D53,Canning!D53,Chips!D53,Dehy!D53)</f>
        <v>5160.7458562095262</v>
      </c>
      <c r="E53" s="85">
        <f>SUM(Freezing!E53,Canning!E53,Chips!E53,Dehy!E53)</f>
        <v>2060.8620000000001</v>
      </c>
      <c r="F53" s="85">
        <f>SUM(Fresh!E53,Freezing!F53,Canning!F53,Chips!F53,Dehy!F53)</f>
        <v>46289.25065620953</v>
      </c>
      <c r="G53" s="85">
        <f>SUM(Fresh!F53,Freezing!G53,Canning!G53,Chips!G53,Dehy!G53)</f>
        <v>7256.0662250365331</v>
      </c>
      <c r="H53" s="85">
        <f>SUM(Freezing!H53,Canning!H53,Chips!H53,Dehy!H53)</f>
        <v>2013.7919999999999</v>
      </c>
      <c r="I53" s="85">
        <f>SUM(Fresh!G53,Freezing!I53,Canning!I53,Chips!I53,Dehy!I53)</f>
        <v>37019.392431172993</v>
      </c>
      <c r="J53" s="86">
        <f>SUM(Fresh!H53,Freezing!J53,Canning!J53,Chips!J53,Dehy!J53)</f>
        <v>115.37168113217554</v>
      </c>
      <c r="K53" s="86">
        <f>SUM(Fresh!I53,Freezing!K53,Canning!K53,Chips!K53,Dehy!K53)</f>
        <v>64.302311995427132</v>
      </c>
      <c r="L53"/>
    </row>
    <row r="54" spans="1:12" ht="12" customHeight="1" x14ac:dyDescent="0.2">
      <c r="A54" s="109">
        <v>2016</v>
      </c>
      <c r="B54" s="102">
        <v>323.16101099999997</v>
      </c>
      <c r="C54" s="110">
        <f>SUM(Fresh!C54,Freezing!C54,Canning!C54,Chips!C54,Dehy!C54)</f>
        <v>37582.907999999996</v>
      </c>
      <c r="D54" s="110">
        <f>SUM(Fresh!D54,Freezing!D54,Canning!D54,Chips!D54,Dehy!D54)</f>
        <v>5620.9372278156497</v>
      </c>
      <c r="E54" s="110">
        <f>SUM(Freezing!E54,Canning!E54,Chips!E54,Dehy!E54)</f>
        <v>2013.7919999999999</v>
      </c>
      <c r="F54" s="110">
        <f>SUM(Fresh!E54,Freezing!F54,Canning!F54,Chips!F54,Dehy!F54)</f>
        <v>45217.637227815656</v>
      </c>
      <c r="G54" s="110">
        <f>SUM(Fresh!F54,Freezing!G54,Canning!G54,Chips!G54,Dehy!G54)</f>
        <v>7362.2953838155408</v>
      </c>
      <c r="H54" s="110">
        <f>SUM(Freezing!H54,Canning!H54,Chips!H54,Dehy!H54)</f>
        <v>2249.1419999999998</v>
      </c>
      <c r="I54" s="110">
        <f>SUM(Fresh!G54,Freezing!I54,Canning!I54,Chips!I54,Dehy!I54)</f>
        <v>35606.199844000112</v>
      </c>
      <c r="J54" s="111">
        <f>SUM(Fresh!H54,Freezing!J54,Canning!J54,Chips!J54,Dehy!J54)</f>
        <v>110.18098914166384</v>
      </c>
      <c r="K54" s="111">
        <f>SUM(Fresh!I54,Freezing!K54,Canning!K54,Chips!K54,Dehy!K54)</f>
        <v>62.109094199666742</v>
      </c>
      <c r="L54"/>
    </row>
    <row r="55" spans="1:12" ht="12" customHeight="1" x14ac:dyDescent="0.2">
      <c r="A55" s="125">
        <v>2017</v>
      </c>
      <c r="B55" s="122">
        <v>325.20603</v>
      </c>
      <c r="C55" s="126">
        <f>SUM(Fresh!C55,Freezing!C55,Canning!C55,Chips!C55,Dehy!C55)</f>
        <v>39788.836800000005</v>
      </c>
      <c r="D55" s="126">
        <f>SUM(Fresh!D55,Freezing!D55,Canning!D55,Chips!D55,Dehy!D55)</f>
        <v>6206.6550179692849</v>
      </c>
      <c r="E55" s="126">
        <f>SUM(Freezing!E55,Canning!E55,Chips!E55,Dehy!E55)</f>
        <v>2249.1419999999998</v>
      </c>
      <c r="F55" s="126">
        <f>SUM(Fresh!E55,Freezing!F55,Canning!F55,Chips!F55,Dehy!F55)</f>
        <v>48244.633817969298</v>
      </c>
      <c r="G55" s="126">
        <f>SUM(Fresh!F55,Freezing!G55,Canning!G55,Chips!G55,Dehy!G55)</f>
        <v>7578.9900669429007</v>
      </c>
      <c r="H55" s="126">
        <f>SUM(Freezing!H55,Canning!H55,Chips!H55,Dehy!H55)</f>
        <v>2366.0860000000002</v>
      </c>
      <c r="I55" s="126">
        <f>SUM(Fresh!G55,Freezing!I55,Canning!I55,Chips!I55,Dehy!I55)</f>
        <v>38299.55775102639</v>
      </c>
      <c r="J55" s="127">
        <f>SUM(Fresh!H55,Freezing!J55,Canning!J55,Chips!J55,Dehy!J55)</f>
        <v>117.77013406247846</v>
      </c>
      <c r="K55" s="127">
        <f>SUM(Fresh!I55,Freezing!K55,Canning!K55,Chips!K55,Dehy!K55)</f>
        <v>65.816541720130402</v>
      </c>
      <c r="L55"/>
    </row>
    <row r="56" spans="1:12" ht="12" customHeight="1" x14ac:dyDescent="0.2">
      <c r="A56" s="125">
        <v>2018</v>
      </c>
      <c r="B56" s="122">
        <v>326.92397599999998</v>
      </c>
      <c r="C56" s="126">
        <f>SUM(Fresh!C56,Freezing!C56,Canning!C56,Chips!C56,Dehy!C56)</f>
        <v>39148.162700000008</v>
      </c>
      <c r="D56" s="126">
        <f>SUM(Fresh!D56,Freezing!D56,Canning!D56,Chips!D56,Dehy!D56)</f>
        <v>6510.6318119428706</v>
      </c>
      <c r="E56" s="126">
        <f>SUM(Freezing!E56,Canning!E56,Chips!E56,Dehy!E56)</f>
        <v>2366.0860000000002</v>
      </c>
      <c r="F56" s="126">
        <f>SUM(Fresh!E56,Freezing!F56,Canning!F56,Chips!F56,Dehy!F56)</f>
        <v>48024.880511942873</v>
      </c>
      <c r="G56" s="126">
        <f>SUM(Fresh!F56,Freezing!G56,Canning!G56,Chips!G56,Dehy!G56)</f>
        <v>7248.357064575579</v>
      </c>
      <c r="H56" s="126">
        <f>SUM(Freezing!H56,Canning!H56,Chips!H56,Dehy!H56)</f>
        <v>2349.1179999999999</v>
      </c>
      <c r="I56" s="126">
        <f>SUM(Fresh!G56,Freezing!I56,Canning!I56,Chips!I56,Dehy!I56)</f>
        <v>38427.405447367288</v>
      </c>
      <c r="J56" s="127">
        <f>SUM(Fresh!H56,Freezing!J56,Canning!J56,Chips!J56,Dehy!J56)</f>
        <v>117.54232870142044</v>
      </c>
      <c r="K56" s="127">
        <f>SUM(Fresh!I56,Freezing!K56,Canning!K56,Chips!K56,Dehy!K56)</f>
        <v>64.852255175848427</v>
      </c>
      <c r="L56"/>
    </row>
    <row r="57" spans="1:12" s="17" customFormat="1" ht="12" customHeight="1" x14ac:dyDescent="0.2">
      <c r="A57" s="125">
        <v>2019</v>
      </c>
      <c r="B57" s="122">
        <v>328.475998</v>
      </c>
      <c r="C57" s="126">
        <f>SUM(Fresh!C57,Freezing!C57,Canning!C57,Chips!C57,Dehy!C57)</f>
        <v>38543.160044444448</v>
      </c>
      <c r="D57" s="126">
        <f>SUM(Fresh!D57,Freezing!D57,Canning!D57,Chips!D57,Dehy!D57)</f>
        <v>6141.2398158659034</v>
      </c>
      <c r="E57" s="126">
        <f>SUM(Freezing!E57,Canning!E57,Chips!E57,Dehy!E57)</f>
        <v>2349.1179999999999</v>
      </c>
      <c r="F57" s="126">
        <f>SUM(Fresh!E57,Freezing!F57,Canning!F57,Chips!F57,Dehy!F57)</f>
        <v>47033.517860310341</v>
      </c>
      <c r="G57" s="126">
        <f>SUM(Fresh!F57,Freezing!G57,Canning!G57,Chips!G57,Dehy!G57)</f>
        <v>7736.556854831867</v>
      </c>
      <c r="H57" s="126">
        <f>SUM(Freezing!H57,Canning!H57,Chips!H57,Dehy!H57)</f>
        <v>2311.86</v>
      </c>
      <c r="I57" s="126">
        <f>SUM(Fresh!G57,Freezing!I57,Canning!I57,Chips!I57,Dehy!I57)</f>
        <v>36985.101005478478</v>
      </c>
      <c r="J57" s="127">
        <f>SUM(Fresh!H57,Freezing!J57,Canning!J57,Chips!J57,Dehy!J57)</f>
        <v>112.59605338189272</v>
      </c>
      <c r="K57" s="127">
        <f>SUM(Fresh!I57,Freezing!K57,Canning!K57,Chips!K57,Dehy!K57)</f>
        <v>61.343941092933044</v>
      </c>
      <c r="L57"/>
    </row>
    <row r="58" spans="1:12" s="17" customFormat="1" ht="12" customHeight="1" thickBot="1" x14ac:dyDescent="0.25">
      <c r="A58" s="112">
        <v>2020</v>
      </c>
      <c r="B58" s="106">
        <v>330.11398000000003</v>
      </c>
      <c r="C58" s="113">
        <f>SUM(Fresh!C58,Freezing!C58,Canning!C58,Chips!C58,Dehy!C58)</f>
        <v>36911.99743932033</v>
      </c>
      <c r="D58" s="113">
        <f>SUM(Fresh!D58,Freezing!D58,Canning!D58,Chips!D58,Dehy!D58)</f>
        <v>7124.1592415200003</v>
      </c>
      <c r="E58" s="113">
        <f>SUM(Freezing!E58,Canning!E58,Chips!E58,Dehy!E58)</f>
        <v>2311.86</v>
      </c>
      <c r="F58" s="113">
        <f>SUM(Fresh!E58,Freezing!F58,Canning!F58,Chips!F58,Dehy!F58)</f>
        <v>46348.016680840337</v>
      </c>
      <c r="G58" s="113">
        <f>SUM(Fresh!F58,Freezing!G58,Canning!G58,Chips!G58,Dehy!G58)</f>
        <v>6863.3404540108004</v>
      </c>
      <c r="H58" s="113">
        <f>SUM(Freezing!H58,Canning!H58,Chips!H58,Dehy!H58)</f>
        <v>2244.116</v>
      </c>
      <c r="I58" s="113">
        <f>SUM(Fresh!G58,Freezing!I58,Canning!I58,Chips!I58,Dehy!I58)</f>
        <v>37240.560226829533</v>
      </c>
      <c r="J58" s="114">
        <f>SUM(Fresh!H58,Freezing!J58,Canning!J58,Chips!J58,Dehy!J58)</f>
        <v>112.81121819448398</v>
      </c>
      <c r="K58" s="114">
        <f>SUM(Fresh!I58,Freezing!K58,Canning!K58,Chips!K58,Dehy!K58)</f>
        <v>62.016534579784867</v>
      </c>
      <c r="L58"/>
    </row>
    <row r="59" spans="1:12" s="17" customFormat="1" ht="12" customHeight="1" thickTop="1" x14ac:dyDescent="0.2">
      <c r="A59" s="282" t="s">
        <v>83</v>
      </c>
      <c r="B59" s="194"/>
      <c r="C59" s="194"/>
      <c r="D59" s="194"/>
      <c r="E59" s="194"/>
      <c r="F59" s="194"/>
      <c r="G59" s="194"/>
      <c r="H59" s="194"/>
      <c r="I59" s="194"/>
      <c r="J59" s="194"/>
      <c r="K59" s="195"/>
      <c r="L59" s="18"/>
    </row>
    <row r="60" spans="1:12" s="17" customFormat="1" ht="12" customHeight="1" x14ac:dyDescent="0.2">
      <c r="A60" s="283"/>
      <c r="B60" s="197"/>
      <c r="C60" s="197"/>
      <c r="D60" s="197"/>
      <c r="E60" s="197"/>
      <c r="F60" s="197"/>
      <c r="G60" s="197"/>
      <c r="H60" s="197"/>
      <c r="I60" s="197"/>
      <c r="J60" s="197"/>
      <c r="K60" s="198"/>
      <c r="L60" s="18"/>
    </row>
    <row r="61" spans="1:12" s="17" customFormat="1" ht="12" customHeight="1" x14ac:dyDescent="0.2">
      <c r="A61" s="199"/>
      <c r="B61" s="200"/>
      <c r="C61" s="200"/>
      <c r="D61" s="200"/>
      <c r="E61" s="200"/>
      <c r="F61" s="200"/>
      <c r="G61" s="200"/>
      <c r="H61" s="200"/>
      <c r="I61" s="200"/>
      <c r="J61" s="200"/>
      <c r="K61" s="201"/>
      <c r="L61" s="18"/>
    </row>
    <row r="62" spans="1:12" s="17" customFormat="1" ht="12" customHeight="1" x14ac:dyDescent="0.2">
      <c r="A62" s="199"/>
      <c r="B62" s="200"/>
      <c r="C62" s="200"/>
      <c r="D62" s="200"/>
      <c r="E62" s="200"/>
      <c r="F62" s="200"/>
      <c r="G62" s="200"/>
      <c r="H62" s="200"/>
      <c r="I62" s="200"/>
      <c r="J62" s="200"/>
      <c r="K62" s="201"/>
      <c r="L62" s="18"/>
    </row>
    <row r="63" spans="1:12" s="17" customFormat="1" ht="11.25" customHeight="1" x14ac:dyDescent="0.2">
      <c r="A63" s="284"/>
      <c r="B63" s="285"/>
      <c r="C63" s="285"/>
      <c r="D63" s="285"/>
      <c r="E63" s="285"/>
      <c r="F63" s="285"/>
      <c r="G63" s="285"/>
      <c r="H63" s="285"/>
      <c r="I63" s="285"/>
      <c r="J63" s="285"/>
      <c r="K63" s="286"/>
      <c r="L63" s="18"/>
    </row>
    <row r="64" spans="1:12" s="17" customFormat="1" ht="12" customHeight="1" x14ac:dyDescent="0.2">
      <c r="A64" s="190" t="s">
        <v>63</v>
      </c>
      <c r="B64" s="191"/>
      <c r="C64" s="191"/>
      <c r="D64" s="191"/>
      <c r="E64" s="191"/>
      <c r="F64" s="191"/>
      <c r="G64" s="191"/>
      <c r="H64" s="191"/>
      <c r="I64" s="191"/>
      <c r="J64" s="191"/>
      <c r="K64" s="192"/>
      <c r="L64" s="18"/>
    </row>
  </sheetData>
  <mergeCells count="20">
    <mergeCell ref="A1:I1"/>
    <mergeCell ref="J1:K1"/>
    <mergeCell ref="C7:I7"/>
    <mergeCell ref="J7:K7"/>
    <mergeCell ref="K5:K6"/>
    <mergeCell ref="B2:B6"/>
    <mergeCell ref="C3:C6"/>
    <mergeCell ref="D3:D6"/>
    <mergeCell ref="I4:I6"/>
    <mergeCell ref="J5:J6"/>
    <mergeCell ref="E3:E6"/>
    <mergeCell ref="F3:F6"/>
    <mergeCell ref="G3:G6"/>
    <mergeCell ref="A64:K64"/>
    <mergeCell ref="A59:K62"/>
    <mergeCell ref="A63:K63"/>
    <mergeCell ref="H3:H6"/>
    <mergeCell ref="A2:A6"/>
    <mergeCell ref="G2:H2"/>
    <mergeCell ref="I2:K3"/>
  </mergeCells>
  <phoneticPr fontId="4" type="noConversion"/>
  <printOptions horizontalCentered="1" verticalCentered="1"/>
  <pageMargins left="0.5" right="0.5" top="0.4" bottom="0.45" header="0" footer="0"/>
  <pageSetup scale="82"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N72"/>
  <sheetViews>
    <sheetView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18" customWidth="1"/>
    <col min="2" max="2" width="12.7109375" style="15" customWidth="1"/>
    <col min="3" max="11" width="12.7109375" style="16" customWidth="1"/>
    <col min="12" max="13" width="12.7109375" style="23" customWidth="1"/>
    <col min="14" max="16384" width="12.7109375" style="17"/>
  </cols>
  <sheetData>
    <row r="1" spans="1:13" s="58" customFormat="1" ht="12" customHeight="1" thickBot="1" x14ac:dyDescent="0.25">
      <c r="A1" s="295" t="s">
        <v>42</v>
      </c>
      <c r="B1" s="295"/>
      <c r="C1" s="295"/>
      <c r="D1" s="295"/>
      <c r="E1" s="295"/>
      <c r="F1" s="295"/>
      <c r="G1" s="295"/>
      <c r="H1" s="295"/>
      <c r="I1" s="295"/>
      <c r="J1" s="295"/>
      <c r="K1" s="295"/>
      <c r="L1" s="227" t="s">
        <v>6</v>
      </c>
      <c r="M1" s="227"/>
    </row>
    <row r="2" spans="1:13" ht="12" customHeight="1" thickTop="1" x14ac:dyDescent="0.2">
      <c r="A2" s="220" t="s">
        <v>12</v>
      </c>
      <c r="B2" s="205" t="s">
        <v>19</v>
      </c>
      <c r="C2" s="30" t="s">
        <v>0</v>
      </c>
      <c r="D2" s="31"/>
      <c r="E2" s="19"/>
      <c r="F2" s="19"/>
      <c r="G2" s="233" t="s">
        <v>43</v>
      </c>
      <c r="H2" s="234"/>
      <c r="I2" s="234"/>
      <c r="J2" s="234"/>
      <c r="K2" s="229" t="s">
        <v>44</v>
      </c>
      <c r="L2" s="230"/>
      <c r="M2" s="230"/>
    </row>
    <row r="3" spans="1:13" ht="12" customHeight="1" x14ac:dyDescent="0.2">
      <c r="A3" s="221"/>
      <c r="B3" s="206"/>
      <c r="C3" s="216" t="s">
        <v>70</v>
      </c>
      <c r="D3" s="216" t="s">
        <v>20</v>
      </c>
      <c r="E3" s="216" t="s">
        <v>68</v>
      </c>
      <c r="F3" s="216" t="s">
        <v>21</v>
      </c>
      <c r="G3" s="216" t="s">
        <v>22</v>
      </c>
      <c r="H3" s="216" t="s">
        <v>69</v>
      </c>
      <c r="I3" s="216" t="s">
        <v>23</v>
      </c>
      <c r="J3" s="217" t="s">
        <v>24</v>
      </c>
      <c r="K3" s="231"/>
      <c r="L3" s="232"/>
      <c r="M3" s="232"/>
    </row>
    <row r="4" spans="1:13" ht="12" customHeight="1" x14ac:dyDescent="0.2">
      <c r="A4" s="221"/>
      <c r="B4" s="206"/>
      <c r="C4" s="214"/>
      <c r="D4" s="214"/>
      <c r="E4" s="214"/>
      <c r="F4" s="214"/>
      <c r="G4" s="214"/>
      <c r="H4" s="214"/>
      <c r="I4" s="214"/>
      <c r="J4" s="214"/>
      <c r="K4" s="243" t="s">
        <v>1</v>
      </c>
      <c r="L4" s="21" t="s">
        <v>17</v>
      </c>
      <c r="M4" s="20"/>
    </row>
    <row r="5" spans="1:13" ht="12" customHeight="1" x14ac:dyDescent="0.2">
      <c r="A5" s="221"/>
      <c r="B5" s="206"/>
      <c r="C5" s="214"/>
      <c r="D5" s="214"/>
      <c r="E5" s="214"/>
      <c r="F5" s="214"/>
      <c r="G5" s="214"/>
      <c r="H5" s="214"/>
      <c r="I5" s="214"/>
      <c r="J5" s="214"/>
      <c r="K5" s="214"/>
      <c r="L5" s="244" t="s">
        <v>2</v>
      </c>
      <c r="M5" s="22" t="s">
        <v>55</v>
      </c>
    </row>
    <row r="6" spans="1:13" ht="12" customHeight="1" x14ac:dyDescent="0.2">
      <c r="A6" s="222"/>
      <c r="B6" s="207"/>
      <c r="C6" s="215"/>
      <c r="D6" s="215"/>
      <c r="E6" s="215"/>
      <c r="F6" s="215"/>
      <c r="G6" s="215"/>
      <c r="H6" s="215"/>
      <c r="I6" s="215"/>
      <c r="J6" s="215"/>
      <c r="K6" s="215"/>
      <c r="L6" s="245"/>
      <c r="M6" s="25" t="s">
        <v>54</v>
      </c>
    </row>
    <row r="7" spans="1:13" ht="12" customHeight="1" x14ac:dyDescent="0.2">
      <c r="A7" s="77"/>
      <c r="B7" s="98" t="s">
        <v>32</v>
      </c>
      <c r="C7" s="293" t="s">
        <v>39</v>
      </c>
      <c r="D7" s="294"/>
      <c r="E7" s="294"/>
      <c r="F7" s="294"/>
      <c r="G7" s="294"/>
      <c r="H7" s="294"/>
      <c r="I7" s="294"/>
      <c r="J7" s="294"/>
      <c r="K7" s="294"/>
      <c r="L7" s="292" t="s">
        <v>3</v>
      </c>
      <c r="M7" s="292"/>
    </row>
    <row r="8" spans="1:13" ht="12" customHeight="1" x14ac:dyDescent="0.2">
      <c r="A8" s="54">
        <v>1965</v>
      </c>
      <c r="B8" s="62">
        <v>194.303</v>
      </c>
      <c r="C8" s="73">
        <v>1546.9</v>
      </c>
      <c r="D8" s="74" t="s">
        <v>7</v>
      </c>
      <c r="E8" s="74" t="s">
        <v>7</v>
      </c>
      <c r="F8" s="73">
        <f>SUM(C8,D8,E8)</f>
        <v>1546.9</v>
      </c>
      <c r="G8" s="74" t="s">
        <v>7</v>
      </c>
      <c r="H8" s="74" t="s">
        <v>7</v>
      </c>
      <c r="I8" s="76">
        <v>59.8</v>
      </c>
      <c r="J8" s="76">
        <v>196.9</v>
      </c>
      <c r="K8" s="73">
        <f t="shared" ref="K8:K13" si="0">F8-SUM(G8,H8,I8,J8)</f>
        <v>1290.2</v>
      </c>
      <c r="L8" s="148">
        <f t="shared" ref="L8:L43" si="1">IF(K8=0,0,IF(B8=0,0,K8/B8))</f>
        <v>6.6401445165540425</v>
      </c>
      <c r="M8" s="148">
        <f t="shared" ref="M8:M13" si="2">IF(L8=0,0,L8*0.9)</f>
        <v>5.976130064898638</v>
      </c>
    </row>
    <row r="9" spans="1:13" ht="12" customHeight="1" x14ac:dyDescent="0.2">
      <c r="A9" s="53">
        <v>1966</v>
      </c>
      <c r="B9" s="63">
        <v>196.56</v>
      </c>
      <c r="C9" s="71">
        <v>1369.9</v>
      </c>
      <c r="D9" s="72" t="s">
        <v>7</v>
      </c>
      <c r="E9" s="72" t="s">
        <v>7</v>
      </c>
      <c r="F9" s="71">
        <f>SUM(C9,D9,E9)</f>
        <v>1369.9</v>
      </c>
      <c r="G9" s="72" t="s">
        <v>7</v>
      </c>
      <c r="H9" s="72" t="s">
        <v>7</v>
      </c>
      <c r="I9" s="75">
        <v>54.1</v>
      </c>
      <c r="J9" s="75">
        <v>157</v>
      </c>
      <c r="K9" s="71">
        <f t="shared" si="0"/>
        <v>1158.8000000000002</v>
      </c>
      <c r="L9" s="149">
        <f t="shared" si="1"/>
        <v>5.8954008954008961</v>
      </c>
      <c r="M9" s="149">
        <f t="shared" si="2"/>
        <v>5.3058608058608066</v>
      </c>
    </row>
    <row r="10" spans="1:13" ht="12" customHeight="1" x14ac:dyDescent="0.2">
      <c r="A10" s="53">
        <v>1967</v>
      </c>
      <c r="B10" s="63">
        <v>198.71199999999999</v>
      </c>
      <c r="C10" s="71">
        <v>1348.6</v>
      </c>
      <c r="D10" s="72" t="s">
        <v>7</v>
      </c>
      <c r="E10" s="72" t="s">
        <v>7</v>
      </c>
      <c r="F10" s="71">
        <f>SUM(C10,D10,E10)</f>
        <v>1348.6</v>
      </c>
      <c r="G10" s="72" t="s">
        <v>7</v>
      </c>
      <c r="H10" s="72" t="s">
        <v>7</v>
      </c>
      <c r="I10" s="75">
        <v>57.4</v>
      </c>
      <c r="J10" s="75">
        <v>131.19999999999999</v>
      </c>
      <c r="K10" s="71">
        <f t="shared" si="0"/>
        <v>1160</v>
      </c>
      <c r="L10" s="149">
        <f t="shared" si="1"/>
        <v>5.8375941060429168</v>
      </c>
      <c r="M10" s="149">
        <f t="shared" si="2"/>
        <v>5.2538346954386252</v>
      </c>
    </row>
    <row r="11" spans="1:13" ht="12" customHeight="1" x14ac:dyDescent="0.2">
      <c r="A11" s="53">
        <v>1968</v>
      </c>
      <c r="B11" s="63">
        <v>200.70599999999999</v>
      </c>
      <c r="C11" s="71">
        <v>1337.8</v>
      </c>
      <c r="D11" s="72" t="s">
        <v>7</v>
      </c>
      <c r="E11" s="72" t="s">
        <v>7</v>
      </c>
      <c r="F11" s="71">
        <f>SUM(C11,D11,E11)</f>
        <v>1337.8</v>
      </c>
      <c r="G11" s="72" t="s">
        <v>7</v>
      </c>
      <c r="H11" s="72" t="s">
        <v>7</v>
      </c>
      <c r="I11" s="72" t="s">
        <v>7</v>
      </c>
      <c r="J11" s="75">
        <v>123.6</v>
      </c>
      <c r="K11" s="71">
        <f t="shared" si="0"/>
        <v>1214.2</v>
      </c>
      <c r="L11" s="149">
        <f t="shared" si="1"/>
        <v>6.049644754018316</v>
      </c>
      <c r="M11" s="149">
        <f t="shared" si="2"/>
        <v>5.4446802786164845</v>
      </c>
    </row>
    <row r="12" spans="1:13" ht="12" customHeight="1" x14ac:dyDescent="0.2">
      <c r="A12" s="53">
        <v>1969</v>
      </c>
      <c r="B12" s="63">
        <v>202.67699999999999</v>
      </c>
      <c r="C12" s="71">
        <v>1407</v>
      </c>
      <c r="D12" s="72" t="s">
        <v>7</v>
      </c>
      <c r="E12" s="72" t="s">
        <v>7</v>
      </c>
      <c r="F12" s="71">
        <f>SUM(C12,D12,E12)</f>
        <v>1407</v>
      </c>
      <c r="G12" s="72" t="s">
        <v>7</v>
      </c>
      <c r="H12" s="72" t="s">
        <v>7</v>
      </c>
      <c r="I12" s="75">
        <v>77.099999999999994</v>
      </c>
      <c r="J12" s="75">
        <v>140.1</v>
      </c>
      <c r="K12" s="71">
        <f t="shared" si="0"/>
        <v>1189.8</v>
      </c>
      <c r="L12" s="149">
        <f t="shared" si="1"/>
        <v>5.8704243698100917</v>
      </c>
      <c r="M12" s="149">
        <f t="shared" si="2"/>
        <v>5.2833819328290827</v>
      </c>
    </row>
    <row r="13" spans="1:13" ht="12" customHeight="1" x14ac:dyDescent="0.2">
      <c r="A13" s="51">
        <v>1970</v>
      </c>
      <c r="B13" s="63">
        <v>205.05199999999999</v>
      </c>
      <c r="C13" s="71">
        <v>1316</v>
      </c>
      <c r="D13" s="72" t="s">
        <v>7</v>
      </c>
      <c r="E13" s="75" t="s">
        <v>7</v>
      </c>
      <c r="F13" s="71">
        <f t="shared" ref="F13:F43" si="3">SUM(C13,D13,E13)</f>
        <v>1316</v>
      </c>
      <c r="G13" s="75" t="s">
        <v>7</v>
      </c>
      <c r="H13" s="75" t="s">
        <v>7</v>
      </c>
      <c r="I13" s="75">
        <v>68.5</v>
      </c>
      <c r="J13" s="75">
        <v>137.6</v>
      </c>
      <c r="K13" s="71">
        <f t="shared" si="0"/>
        <v>1109.9000000000001</v>
      </c>
      <c r="L13" s="149">
        <f t="shared" si="1"/>
        <v>5.4127733452977784</v>
      </c>
      <c r="M13" s="149">
        <f t="shared" si="2"/>
        <v>4.8714960107680003</v>
      </c>
    </row>
    <row r="14" spans="1:13" ht="12" customHeight="1" x14ac:dyDescent="0.2">
      <c r="A14" s="54">
        <v>1971</v>
      </c>
      <c r="B14" s="62">
        <v>207.661</v>
      </c>
      <c r="C14" s="73">
        <v>1149.4000000000001</v>
      </c>
      <c r="D14" s="74" t="s">
        <v>7</v>
      </c>
      <c r="E14" s="76">
        <v>158.6</v>
      </c>
      <c r="F14" s="73">
        <f t="shared" si="3"/>
        <v>1308</v>
      </c>
      <c r="G14" s="76" t="s">
        <v>7</v>
      </c>
      <c r="H14" s="76">
        <v>105.51</v>
      </c>
      <c r="I14" s="76">
        <v>68</v>
      </c>
      <c r="J14" s="76">
        <v>111.5</v>
      </c>
      <c r="K14" s="76">
        <f t="shared" ref="K14:K43" si="4">F14-SUM(G14,H14,I14,J14)</f>
        <v>1022.99</v>
      </c>
      <c r="L14" s="148">
        <f t="shared" si="1"/>
        <v>4.9262499939805737</v>
      </c>
      <c r="M14" s="148">
        <f t="shared" ref="M14:M50" si="5">IF(L14=0,0,L14*0.9)</f>
        <v>4.4336249945825168</v>
      </c>
    </row>
    <row r="15" spans="1:13" ht="12" customHeight="1" x14ac:dyDescent="0.2">
      <c r="A15" s="54">
        <v>1972</v>
      </c>
      <c r="B15" s="62">
        <v>209.89599999999999</v>
      </c>
      <c r="C15" s="73">
        <v>1217</v>
      </c>
      <c r="D15" s="74" t="s">
        <v>7</v>
      </c>
      <c r="E15" s="76">
        <v>105.51</v>
      </c>
      <c r="F15" s="73">
        <f t="shared" si="3"/>
        <v>1322.51</v>
      </c>
      <c r="G15" s="76" t="s">
        <v>7</v>
      </c>
      <c r="H15" s="76">
        <v>141.30000000000001</v>
      </c>
      <c r="I15" s="76">
        <v>70.7</v>
      </c>
      <c r="J15" s="76">
        <v>91.4</v>
      </c>
      <c r="K15" s="76">
        <f t="shared" si="4"/>
        <v>1019.11</v>
      </c>
      <c r="L15" s="148">
        <f t="shared" si="1"/>
        <v>4.8553092960323214</v>
      </c>
      <c r="M15" s="148">
        <f t="shared" si="5"/>
        <v>4.369778366429089</v>
      </c>
    </row>
    <row r="16" spans="1:13" ht="12" customHeight="1" x14ac:dyDescent="0.2">
      <c r="A16" s="54">
        <v>1973</v>
      </c>
      <c r="B16" s="62">
        <v>211.90899999999999</v>
      </c>
      <c r="C16" s="73">
        <v>1215.5999999999999</v>
      </c>
      <c r="D16" s="74" t="s">
        <v>7</v>
      </c>
      <c r="E16" s="76">
        <v>141.30000000000001</v>
      </c>
      <c r="F16" s="73">
        <f t="shared" si="3"/>
        <v>1356.8999999999999</v>
      </c>
      <c r="G16" s="76" t="s">
        <v>7</v>
      </c>
      <c r="H16" s="76">
        <v>114.39</v>
      </c>
      <c r="I16" s="76">
        <v>80.5</v>
      </c>
      <c r="J16" s="76">
        <v>95.6</v>
      </c>
      <c r="K16" s="76">
        <f t="shared" si="4"/>
        <v>1066.4099999999999</v>
      </c>
      <c r="L16" s="148">
        <f t="shared" si="1"/>
        <v>5.032395981293857</v>
      </c>
      <c r="M16" s="148">
        <f t="shared" si="5"/>
        <v>4.5291563831644712</v>
      </c>
    </row>
    <row r="17" spans="1:13" ht="12" customHeight="1" x14ac:dyDescent="0.2">
      <c r="A17" s="54">
        <v>1974</v>
      </c>
      <c r="B17" s="62">
        <v>213.85400000000001</v>
      </c>
      <c r="C17" s="73">
        <v>1333.9</v>
      </c>
      <c r="D17" s="74" t="s">
        <v>7</v>
      </c>
      <c r="E17" s="76">
        <v>114.39</v>
      </c>
      <c r="F17" s="73">
        <f t="shared" si="3"/>
        <v>1448.2900000000002</v>
      </c>
      <c r="G17" s="76" t="s">
        <v>7</v>
      </c>
      <c r="H17" s="76">
        <v>219.74</v>
      </c>
      <c r="I17" s="76">
        <v>79.2</v>
      </c>
      <c r="J17" s="76">
        <v>102.1</v>
      </c>
      <c r="K17" s="76">
        <f t="shared" si="4"/>
        <v>1047.2500000000002</v>
      </c>
      <c r="L17" s="148">
        <f t="shared" si="1"/>
        <v>4.8970325549206475</v>
      </c>
      <c r="M17" s="148">
        <f t="shared" si="5"/>
        <v>4.4073292994285831</v>
      </c>
    </row>
    <row r="18" spans="1:13" ht="12" customHeight="1" x14ac:dyDescent="0.2">
      <c r="A18" s="56">
        <v>1975</v>
      </c>
      <c r="B18" s="62">
        <v>215.97300000000001</v>
      </c>
      <c r="C18" s="73">
        <v>1289.0999999999999</v>
      </c>
      <c r="D18" s="74" t="s">
        <v>7</v>
      </c>
      <c r="E18" s="76">
        <v>219.74</v>
      </c>
      <c r="F18" s="73">
        <f t="shared" si="3"/>
        <v>1508.84</v>
      </c>
      <c r="G18" s="76" t="s">
        <v>7</v>
      </c>
      <c r="H18" s="76">
        <v>166.54</v>
      </c>
      <c r="I18" s="76">
        <v>87.6</v>
      </c>
      <c r="J18" s="76">
        <v>95.9</v>
      </c>
      <c r="K18" s="76">
        <f t="shared" si="4"/>
        <v>1158.8</v>
      </c>
      <c r="L18" s="148">
        <f t="shared" si="1"/>
        <v>5.3654855005023769</v>
      </c>
      <c r="M18" s="148">
        <f t="shared" si="5"/>
        <v>4.8289369504521398</v>
      </c>
    </row>
    <row r="19" spans="1:13" ht="12" customHeight="1" x14ac:dyDescent="0.2">
      <c r="A19" s="53">
        <v>1976</v>
      </c>
      <c r="B19" s="63">
        <v>218.035</v>
      </c>
      <c r="C19" s="71">
        <v>1327.3</v>
      </c>
      <c r="D19" s="72" t="s">
        <v>7</v>
      </c>
      <c r="E19" s="75">
        <v>166.54</v>
      </c>
      <c r="F19" s="71">
        <f t="shared" si="3"/>
        <v>1493.84</v>
      </c>
      <c r="G19" s="75" t="s">
        <v>7</v>
      </c>
      <c r="H19" s="75">
        <v>129.12</v>
      </c>
      <c r="I19" s="75">
        <v>76.900000000000006</v>
      </c>
      <c r="J19" s="75">
        <v>114.1</v>
      </c>
      <c r="K19" s="75">
        <f t="shared" si="4"/>
        <v>1173.7199999999998</v>
      </c>
      <c r="L19" s="149">
        <f t="shared" si="1"/>
        <v>5.3831724264452943</v>
      </c>
      <c r="M19" s="149">
        <f t="shared" si="5"/>
        <v>4.8448551838007647</v>
      </c>
    </row>
    <row r="20" spans="1:13" ht="12" customHeight="1" x14ac:dyDescent="0.2">
      <c r="A20" s="53">
        <v>1977</v>
      </c>
      <c r="B20" s="63">
        <v>220.23899999999998</v>
      </c>
      <c r="C20" s="71">
        <v>1188.5</v>
      </c>
      <c r="D20" s="72" t="s">
        <v>7</v>
      </c>
      <c r="E20" s="75">
        <v>129.12</v>
      </c>
      <c r="F20" s="71">
        <f t="shared" si="3"/>
        <v>1317.62</v>
      </c>
      <c r="G20" s="75" t="s">
        <v>7</v>
      </c>
      <c r="H20" s="75">
        <v>92.43</v>
      </c>
      <c r="I20" s="75">
        <v>91.6</v>
      </c>
      <c r="J20" s="75">
        <v>95.1</v>
      </c>
      <c r="K20" s="75">
        <f t="shared" si="4"/>
        <v>1038.4899999999998</v>
      </c>
      <c r="L20" s="149">
        <f t="shared" si="1"/>
        <v>4.7152865750389346</v>
      </c>
      <c r="M20" s="149">
        <f t="shared" si="5"/>
        <v>4.2437579175350413</v>
      </c>
    </row>
    <row r="21" spans="1:13" ht="12" customHeight="1" x14ac:dyDescent="0.2">
      <c r="A21" s="53">
        <v>1978</v>
      </c>
      <c r="B21" s="63">
        <v>222.58500000000001</v>
      </c>
      <c r="C21" s="71">
        <v>1311.5</v>
      </c>
      <c r="D21" s="72">
        <v>14.178021190099999</v>
      </c>
      <c r="E21" s="75">
        <v>92.43</v>
      </c>
      <c r="F21" s="71">
        <f t="shared" si="3"/>
        <v>1418.1080211901001</v>
      </c>
      <c r="G21" s="75">
        <v>17.530377646099996</v>
      </c>
      <c r="H21" s="75">
        <v>131.18</v>
      </c>
      <c r="I21" s="75">
        <v>101.7</v>
      </c>
      <c r="J21" s="75">
        <v>76.400000000000006</v>
      </c>
      <c r="K21" s="75">
        <f t="shared" si="4"/>
        <v>1091.297643544</v>
      </c>
      <c r="L21" s="149">
        <f t="shared" si="1"/>
        <v>4.9028355169665518</v>
      </c>
      <c r="M21" s="149">
        <f t="shared" si="5"/>
        <v>4.4125519652698966</v>
      </c>
    </row>
    <row r="22" spans="1:13" ht="12" customHeight="1" x14ac:dyDescent="0.2">
      <c r="A22" s="53">
        <v>1979</v>
      </c>
      <c r="B22" s="63">
        <v>225.05500000000001</v>
      </c>
      <c r="C22" s="71">
        <v>1337</v>
      </c>
      <c r="D22" s="72">
        <v>13.133023204699999</v>
      </c>
      <c r="E22" s="75">
        <v>131.18</v>
      </c>
      <c r="F22" s="71">
        <f t="shared" si="3"/>
        <v>1481.3130232047001</v>
      </c>
      <c r="G22" s="75">
        <v>19.431079755999999</v>
      </c>
      <c r="H22" s="75">
        <v>147.91</v>
      </c>
      <c r="I22" s="75">
        <v>92.5</v>
      </c>
      <c r="J22" s="75">
        <v>81.2</v>
      </c>
      <c r="K22" s="75">
        <f t="shared" si="4"/>
        <v>1140.2719434487001</v>
      </c>
      <c r="L22" s="149">
        <f t="shared" si="1"/>
        <v>5.0666367930003782</v>
      </c>
      <c r="M22" s="149">
        <f t="shared" si="5"/>
        <v>4.5599731137003401</v>
      </c>
    </row>
    <row r="23" spans="1:13" ht="12" customHeight="1" x14ac:dyDescent="0.2">
      <c r="A23" s="51">
        <v>1980</v>
      </c>
      <c r="B23" s="63">
        <v>227.726</v>
      </c>
      <c r="C23" s="71">
        <v>1095.3</v>
      </c>
      <c r="D23" s="72">
        <v>2.5485604875999996</v>
      </c>
      <c r="E23" s="75">
        <v>147.91</v>
      </c>
      <c r="F23" s="71">
        <f t="shared" si="3"/>
        <v>1245.7585604876001</v>
      </c>
      <c r="G23" s="75">
        <v>17.401173686379998</v>
      </c>
      <c r="H23" s="75">
        <v>69.19</v>
      </c>
      <c r="I23" s="75">
        <v>92.4</v>
      </c>
      <c r="J23" s="75">
        <v>67.8</v>
      </c>
      <c r="K23" s="75">
        <f t="shared" si="4"/>
        <v>998.96738680122007</v>
      </c>
      <c r="L23" s="149">
        <f t="shared" si="1"/>
        <v>4.3867076521838531</v>
      </c>
      <c r="M23" s="149">
        <f t="shared" si="5"/>
        <v>3.9480368869654678</v>
      </c>
    </row>
    <row r="24" spans="1:13" ht="12" customHeight="1" x14ac:dyDescent="0.2">
      <c r="A24" s="54">
        <v>1981</v>
      </c>
      <c r="B24" s="62">
        <v>229.96600000000001</v>
      </c>
      <c r="C24" s="73">
        <v>1279.9000000000001</v>
      </c>
      <c r="D24" s="74">
        <v>7.8970100921999986</v>
      </c>
      <c r="E24" s="76">
        <v>69.19</v>
      </c>
      <c r="F24" s="73">
        <f t="shared" si="3"/>
        <v>1356.9870100922001</v>
      </c>
      <c r="G24" s="76">
        <v>19.842384686300001</v>
      </c>
      <c r="H24" s="76">
        <v>91.45</v>
      </c>
      <c r="I24" s="76">
        <v>110.8</v>
      </c>
      <c r="J24" s="76">
        <v>60.6</v>
      </c>
      <c r="K24" s="76">
        <f t="shared" si="4"/>
        <v>1074.2946254059</v>
      </c>
      <c r="L24" s="148">
        <f t="shared" si="1"/>
        <v>4.6715367724180963</v>
      </c>
      <c r="M24" s="148">
        <f t="shared" si="5"/>
        <v>4.2043830951762864</v>
      </c>
    </row>
    <row r="25" spans="1:13" ht="12" customHeight="1" x14ac:dyDescent="0.2">
      <c r="A25" s="54">
        <v>1982</v>
      </c>
      <c r="B25" s="62">
        <v>232.18799999999999</v>
      </c>
      <c r="C25" s="73">
        <v>1483.3</v>
      </c>
      <c r="D25" s="74">
        <v>10.306678442499999</v>
      </c>
      <c r="E25" s="76">
        <v>91.45</v>
      </c>
      <c r="F25" s="73">
        <f t="shared" si="3"/>
        <v>1585.0566784425</v>
      </c>
      <c r="G25" s="76">
        <v>13.618883521979999</v>
      </c>
      <c r="H25" s="76">
        <v>112.85</v>
      </c>
      <c r="I25" s="76">
        <v>98.9</v>
      </c>
      <c r="J25" s="76">
        <v>107.6</v>
      </c>
      <c r="K25" s="76">
        <f t="shared" si="4"/>
        <v>1252.0877949205201</v>
      </c>
      <c r="L25" s="148">
        <f t="shared" si="1"/>
        <v>5.3925603171590266</v>
      </c>
      <c r="M25" s="148">
        <f t="shared" si="5"/>
        <v>4.8533042854431239</v>
      </c>
    </row>
    <row r="26" spans="1:13" ht="12" customHeight="1" x14ac:dyDescent="0.2">
      <c r="A26" s="54">
        <v>1983</v>
      </c>
      <c r="B26" s="62">
        <v>234.30699999999999</v>
      </c>
      <c r="C26" s="73">
        <v>1208.3</v>
      </c>
      <c r="D26" s="74">
        <v>16.7243770406</v>
      </c>
      <c r="E26" s="76">
        <v>112.85</v>
      </c>
      <c r="F26" s="73">
        <f t="shared" si="3"/>
        <v>1337.8743770405999</v>
      </c>
      <c r="G26" s="76">
        <v>14.70189207388</v>
      </c>
      <c r="H26" s="76">
        <v>87.36</v>
      </c>
      <c r="I26" s="76">
        <v>104.7</v>
      </c>
      <c r="J26" s="76">
        <v>80.2</v>
      </c>
      <c r="K26" s="76">
        <f t="shared" si="4"/>
        <v>1050.9124849667201</v>
      </c>
      <c r="L26" s="148">
        <f t="shared" si="1"/>
        <v>4.4851945736436392</v>
      </c>
      <c r="M26" s="148">
        <f t="shared" si="5"/>
        <v>4.0366751162792758</v>
      </c>
    </row>
    <row r="27" spans="1:13" ht="12" customHeight="1" x14ac:dyDescent="0.2">
      <c r="A27" s="54">
        <v>1984</v>
      </c>
      <c r="B27" s="62">
        <v>236.34800000000001</v>
      </c>
      <c r="C27" s="73">
        <v>1290.2</v>
      </c>
      <c r="D27" s="74">
        <v>17.412223815799997</v>
      </c>
      <c r="E27" s="76">
        <v>87.36</v>
      </c>
      <c r="F27" s="73">
        <f t="shared" si="3"/>
        <v>1394.9722238157999</v>
      </c>
      <c r="G27" s="76">
        <v>16.659266145499998</v>
      </c>
      <c r="H27" s="76">
        <v>59.96</v>
      </c>
      <c r="I27" s="76">
        <v>105</v>
      </c>
      <c r="J27" s="76">
        <v>71.3</v>
      </c>
      <c r="K27" s="76">
        <f t="shared" si="4"/>
        <v>1142.0529576703</v>
      </c>
      <c r="L27" s="148">
        <f t="shared" si="1"/>
        <v>4.8320821740412443</v>
      </c>
      <c r="M27" s="148">
        <f t="shared" si="5"/>
        <v>4.34887395663712</v>
      </c>
    </row>
    <row r="28" spans="1:13" ht="12" customHeight="1" x14ac:dyDescent="0.2">
      <c r="A28" s="56">
        <v>1985</v>
      </c>
      <c r="B28" s="62">
        <v>238.46600000000001</v>
      </c>
      <c r="C28" s="73">
        <v>1457.3</v>
      </c>
      <c r="D28" s="74">
        <v>21.552532289599998</v>
      </c>
      <c r="E28" s="76">
        <v>59.96</v>
      </c>
      <c r="F28" s="73">
        <f t="shared" si="3"/>
        <v>1538.8125322896001</v>
      </c>
      <c r="G28" s="76">
        <v>18.231872297759999</v>
      </c>
      <c r="H28" s="76">
        <v>89.41538461538461</v>
      </c>
      <c r="I28" s="76">
        <v>103.87200000000001</v>
      </c>
      <c r="J28" s="76">
        <v>72.864999999999995</v>
      </c>
      <c r="K28" s="76">
        <f t="shared" si="4"/>
        <v>1254.4282753764555</v>
      </c>
      <c r="L28" s="148">
        <f t="shared" si="1"/>
        <v>5.2604072504107737</v>
      </c>
      <c r="M28" s="148">
        <f t="shared" si="5"/>
        <v>4.7343665253696967</v>
      </c>
    </row>
    <row r="29" spans="1:13" ht="12" customHeight="1" x14ac:dyDescent="0.2">
      <c r="A29" s="53">
        <v>1986</v>
      </c>
      <c r="B29" s="63">
        <v>240.65100000000001</v>
      </c>
      <c r="C29" s="71">
        <v>1236.8</v>
      </c>
      <c r="D29" s="72">
        <v>17.03950798</v>
      </c>
      <c r="E29" s="75">
        <v>89.41538461538461</v>
      </c>
      <c r="F29" s="71">
        <f t="shared" si="3"/>
        <v>1343.2548925953847</v>
      </c>
      <c r="G29" s="75">
        <v>19.363177459999996</v>
      </c>
      <c r="H29" s="75">
        <v>136.20769230769233</v>
      </c>
      <c r="I29" s="75">
        <v>100.17</v>
      </c>
      <c r="J29" s="75">
        <v>61.84</v>
      </c>
      <c r="K29" s="75">
        <f t="shared" si="4"/>
        <v>1025.6740228276924</v>
      </c>
      <c r="L29" s="149">
        <f t="shared" si="1"/>
        <v>4.2620808674291499</v>
      </c>
      <c r="M29" s="149">
        <f t="shared" si="5"/>
        <v>3.8358727806862349</v>
      </c>
    </row>
    <row r="30" spans="1:13" ht="12" customHeight="1" x14ac:dyDescent="0.2">
      <c r="A30" s="53">
        <v>1987</v>
      </c>
      <c r="B30" s="63">
        <v>242.804</v>
      </c>
      <c r="C30" s="71">
        <v>1161.0999999999999</v>
      </c>
      <c r="D30" s="72">
        <v>18.322596819999998</v>
      </c>
      <c r="E30" s="75">
        <v>136.20769230769233</v>
      </c>
      <c r="F30" s="71">
        <f t="shared" si="3"/>
        <v>1315.6302891276921</v>
      </c>
      <c r="G30" s="75">
        <v>17.063758799999999</v>
      </c>
      <c r="H30" s="75">
        <v>97.138461538461542</v>
      </c>
      <c r="I30" s="75">
        <v>98.760999999999996</v>
      </c>
      <c r="J30" s="75">
        <v>58.055</v>
      </c>
      <c r="K30" s="75">
        <f t="shared" si="4"/>
        <v>1044.6120687892305</v>
      </c>
      <c r="L30" s="149">
        <f t="shared" si="1"/>
        <v>4.3022852539053336</v>
      </c>
      <c r="M30" s="149">
        <f t="shared" si="5"/>
        <v>3.8720567285148002</v>
      </c>
    </row>
    <row r="31" spans="1:13" ht="12" customHeight="1" x14ac:dyDescent="0.2">
      <c r="A31" s="53">
        <v>1988</v>
      </c>
      <c r="B31" s="63">
        <v>245.02099999999999</v>
      </c>
      <c r="C31" s="71">
        <v>1094.5</v>
      </c>
      <c r="D31" s="72">
        <v>18.382121559999998</v>
      </c>
      <c r="E31" s="75">
        <v>97.138461538461542</v>
      </c>
      <c r="F31" s="71">
        <f t="shared" si="3"/>
        <v>1210.0205830984617</v>
      </c>
      <c r="G31" s="75">
        <v>14.669541479999998</v>
      </c>
      <c r="H31" s="75">
        <v>82.113513782465915</v>
      </c>
      <c r="I31" s="75">
        <v>95.336999999999989</v>
      </c>
      <c r="J31" s="75">
        <v>54.725000000000001</v>
      </c>
      <c r="K31" s="75">
        <f t="shared" si="4"/>
        <v>963.17552783599581</v>
      </c>
      <c r="L31" s="149">
        <f t="shared" si="1"/>
        <v>3.9309917428954901</v>
      </c>
      <c r="M31" s="149">
        <f t="shared" si="5"/>
        <v>3.5378925686059413</v>
      </c>
    </row>
    <row r="32" spans="1:13" ht="12" customHeight="1" x14ac:dyDescent="0.2">
      <c r="A32" s="53">
        <v>1989</v>
      </c>
      <c r="B32" s="63">
        <v>247.34200000000001</v>
      </c>
      <c r="C32" s="71">
        <v>1135.8</v>
      </c>
      <c r="D32" s="71">
        <v>20.143606329999997</v>
      </c>
      <c r="E32" s="75">
        <v>82.113513782465915</v>
      </c>
      <c r="F32" s="71">
        <f t="shared" si="3"/>
        <v>1238.0571201124658</v>
      </c>
      <c r="G32" s="75">
        <v>13.86926442</v>
      </c>
      <c r="H32" s="75">
        <v>100</v>
      </c>
      <c r="I32" s="75">
        <v>96.660000000000011</v>
      </c>
      <c r="J32" s="75">
        <v>56.79</v>
      </c>
      <c r="K32" s="75">
        <f t="shared" si="4"/>
        <v>970.7378556924657</v>
      </c>
      <c r="L32" s="149">
        <f t="shared" si="1"/>
        <v>3.9246786057057257</v>
      </c>
      <c r="M32" s="149">
        <f t="shared" si="5"/>
        <v>3.5322107451351532</v>
      </c>
    </row>
    <row r="33" spans="1:13" ht="12" customHeight="1" x14ac:dyDescent="0.2">
      <c r="A33" s="51">
        <v>1990</v>
      </c>
      <c r="B33" s="63">
        <v>250.13200000000001</v>
      </c>
      <c r="C33" s="71">
        <v>1259.4000000000001</v>
      </c>
      <c r="D33" s="71">
        <v>19.102397370000002</v>
      </c>
      <c r="E33" s="75" t="s">
        <v>7</v>
      </c>
      <c r="F33" s="71">
        <f t="shared" si="3"/>
        <v>1278.5023973700002</v>
      </c>
      <c r="G33" s="75">
        <v>14.657109630000001</v>
      </c>
      <c r="H33" s="75" t="s">
        <v>7</v>
      </c>
      <c r="I33" s="75">
        <v>100.47300000000001</v>
      </c>
      <c r="J33" s="75">
        <v>62.970000000000006</v>
      </c>
      <c r="K33" s="75">
        <f t="shared" si="4"/>
        <v>1100.4022877400002</v>
      </c>
      <c r="L33" s="149">
        <f t="shared" si="1"/>
        <v>4.3992863277789338</v>
      </c>
      <c r="M33" s="149">
        <f t="shared" si="5"/>
        <v>3.9593576950010405</v>
      </c>
    </row>
    <row r="34" spans="1:13" ht="12" customHeight="1" x14ac:dyDescent="0.2">
      <c r="A34" s="54">
        <v>1991</v>
      </c>
      <c r="B34" s="62">
        <v>253.49299999999999</v>
      </c>
      <c r="C34" s="73">
        <v>1120.3</v>
      </c>
      <c r="D34" s="73">
        <v>17.21087309</v>
      </c>
      <c r="E34" s="76" t="s">
        <v>7</v>
      </c>
      <c r="F34" s="73">
        <f t="shared" si="3"/>
        <v>1137.5108730899999</v>
      </c>
      <c r="G34" s="76">
        <v>16.065694260000001</v>
      </c>
      <c r="H34" s="76" t="s">
        <v>7</v>
      </c>
      <c r="I34" s="76">
        <v>85.26</v>
      </c>
      <c r="J34" s="76">
        <v>56.015000000000001</v>
      </c>
      <c r="K34" s="76">
        <f t="shared" si="4"/>
        <v>980.17017882999994</v>
      </c>
      <c r="L34" s="148">
        <f t="shared" si="1"/>
        <v>3.8666558004757525</v>
      </c>
      <c r="M34" s="148">
        <f t="shared" si="5"/>
        <v>3.4799902204281774</v>
      </c>
    </row>
    <row r="35" spans="1:13" ht="12" customHeight="1" x14ac:dyDescent="0.2">
      <c r="A35" s="54">
        <v>1992</v>
      </c>
      <c r="B35" s="62">
        <v>256.89400000000001</v>
      </c>
      <c r="C35" s="73">
        <v>1200.5</v>
      </c>
      <c r="D35" s="73">
        <v>17.416167310000002</v>
      </c>
      <c r="E35" s="76" t="s">
        <v>7</v>
      </c>
      <c r="F35" s="73">
        <f t="shared" si="3"/>
        <v>1217.91616731</v>
      </c>
      <c r="G35" s="76">
        <v>19.27084357</v>
      </c>
      <c r="H35" s="76" t="s">
        <v>7</v>
      </c>
      <c r="I35" s="76">
        <v>91.626666666666665</v>
      </c>
      <c r="J35" s="76">
        <v>60.025000000000006</v>
      </c>
      <c r="K35" s="76">
        <f t="shared" si="4"/>
        <v>1046.9936570733335</v>
      </c>
      <c r="L35" s="148">
        <f t="shared" si="1"/>
        <v>4.0755862615449701</v>
      </c>
      <c r="M35" s="148">
        <f t="shared" si="5"/>
        <v>3.6680276353904731</v>
      </c>
    </row>
    <row r="36" spans="1:13" ht="12" customHeight="1" x14ac:dyDescent="0.2">
      <c r="A36" s="54">
        <v>1993</v>
      </c>
      <c r="B36" s="62">
        <v>260.255</v>
      </c>
      <c r="C36" s="73">
        <v>1102.7</v>
      </c>
      <c r="D36" s="73">
        <v>15.982090659999999</v>
      </c>
      <c r="E36" s="76" t="s">
        <v>7</v>
      </c>
      <c r="F36" s="73">
        <f t="shared" si="3"/>
        <v>1118.6820906600001</v>
      </c>
      <c r="G36" s="76">
        <v>23.033342860000001</v>
      </c>
      <c r="H36" s="76" t="s">
        <v>7</v>
      </c>
      <c r="I36" s="76">
        <v>88.058222222222241</v>
      </c>
      <c r="J36" s="76">
        <v>55.135000000000005</v>
      </c>
      <c r="K36" s="76">
        <f t="shared" si="4"/>
        <v>952.45552557777785</v>
      </c>
      <c r="L36" s="148">
        <f t="shared" si="1"/>
        <v>3.6597011606992291</v>
      </c>
      <c r="M36" s="148">
        <f t="shared" si="5"/>
        <v>3.2937310446293062</v>
      </c>
    </row>
    <row r="37" spans="1:13" ht="12" customHeight="1" x14ac:dyDescent="0.2">
      <c r="A37" s="54">
        <v>1994</v>
      </c>
      <c r="B37" s="62">
        <v>263.43599999999998</v>
      </c>
      <c r="C37" s="73">
        <v>1338</v>
      </c>
      <c r="D37" s="73">
        <v>17.773148200000001</v>
      </c>
      <c r="E37" s="76" t="s">
        <v>7</v>
      </c>
      <c r="F37" s="73">
        <f t="shared" si="3"/>
        <v>1355.7731481999999</v>
      </c>
      <c r="G37" s="76">
        <v>22.036656199999996</v>
      </c>
      <c r="H37" s="76" t="s">
        <v>7</v>
      </c>
      <c r="I37" s="76">
        <v>91.234111111111091</v>
      </c>
      <c r="J37" s="76">
        <v>66.900000000000006</v>
      </c>
      <c r="K37" s="76">
        <f t="shared" si="4"/>
        <v>1175.6023808888888</v>
      </c>
      <c r="L37" s="148">
        <f t="shared" si="1"/>
        <v>4.4625730002311332</v>
      </c>
      <c r="M37" s="148">
        <f t="shared" si="5"/>
        <v>4.0163157002080201</v>
      </c>
    </row>
    <row r="38" spans="1:13" ht="12" customHeight="1" x14ac:dyDescent="0.2">
      <c r="A38" s="56">
        <v>1995</v>
      </c>
      <c r="B38" s="62">
        <v>266.55700000000002</v>
      </c>
      <c r="C38" s="73">
        <v>1282.0999999999999</v>
      </c>
      <c r="D38" s="73">
        <v>21.956762980000001</v>
      </c>
      <c r="E38" s="76" t="s">
        <v>7</v>
      </c>
      <c r="F38" s="73">
        <f t="shared" si="3"/>
        <v>1304.0567629799998</v>
      </c>
      <c r="G38" s="76">
        <v>26.026687710000001</v>
      </c>
      <c r="H38" s="76" t="s">
        <v>7</v>
      </c>
      <c r="I38" s="76">
        <v>92.360753086419763</v>
      </c>
      <c r="J38" s="76">
        <v>64.105000000000004</v>
      </c>
      <c r="K38" s="76">
        <f t="shared" si="4"/>
        <v>1121.5643221835801</v>
      </c>
      <c r="L38" s="148">
        <f t="shared" si="1"/>
        <v>4.2075965822828891</v>
      </c>
      <c r="M38" s="148">
        <f t="shared" si="5"/>
        <v>3.7868369240546005</v>
      </c>
    </row>
    <row r="39" spans="1:13" ht="12" customHeight="1" x14ac:dyDescent="0.2">
      <c r="A39" s="53">
        <v>1996</v>
      </c>
      <c r="B39" s="63">
        <v>269.66699999999997</v>
      </c>
      <c r="C39" s="71">
        <v>1321.6</v>
      </c>
      <c r="D39" s="71">
        <v>21.327046340000003</v>
      </c>
      <c r="E39" s="75" t="s">
        <v>7</v>
      </c>
      <c r="F39" s="71">
        <f t="shared" si="3"/>
        <v>1342.9270463399998</v>
      </c>
      <c r="G39" s="75">
        <v>27.15766438</v>
      </c>
      <c r="H39" s="75" t="s">
        <v>7</v>
      </c>
      <c r="I39" s="75">
        <v>93.523769547325102</v>
      </c>
      <c r="J39" s="75">
        <v>66.08</v>
      </c>
      <c r="K39" s="75">
        <f t="shared" si="4"/>
        <v>1156.1656124126748</v>
      </c>
      <c r="L39" s="149">
        <f t="shared" si="1"/>
        <v>4.28738263270135</v>
      </c>
      <c r="M39" s="149">
        <f t="shared" si="5"/>
        <v>3.8586443694312149</v>
      </c>
    </row>
    <row r="40" spans="1:13" ht="12" customHeight="1" x14ac:dyDescent="0.2">
      <c r="A40" s="53">
        <v>1997</v>
      </c>
      <c r="B40" s="63">
        <v>272.91199999999998</v>
      </c>
      <c r="C40" s="71">
        <v>1332.7</v>
      </c>
      <c r="D40" s="71">
        <v>17.315581519999999</v>
      </c>
      <c r="E40" s="75" t="s">
        <v>7</v>
      </c>
      <c r="F40" s="71">
        <f t="shared" si="3"/>
        <v>1350.0155815200001</v>
      </c>
      <c r="G40" s="75">
        <v>29.668678059999998</v>
      </c>
      <c r="H40" s="75" t="s">
        <v>7</v>
      </c>
      <c r="I40" s="75">
        <v>90.851072702331962</v>
      </c>
      <c r="J40" s="75">
        <v>66.635000000000005</v>
      </c>
      <c r="K40" s="75">
        <f t="shared" si="4"/>
        <v>1162.8608307576681</v>
      </c>
      <c r="L40" s="149">
        <f t="shared" si="1"/>
        <v>4.2609369714694409</v>
      </c>
      <c r="M40" s="149">
        <f t="shared" si="5"/>
        <v>3.8348432743224969</v>
      </c>
    </row>
    <row r="41" spans="1:13" ht="12" customHeight="1" x14ac:dyDescent="0.2">
      <c r="A41" s="53">
        <v>1998</v>
      </c>
      <c r="B41" s="63">
        <v>276.11500000000001</v>
      </c>
      <c r="C41" s="71">
        <v>1236.5</v>
      </c>
      <c r="D41" s="71">
        <v>17.858418480000001</v>
      </c>
      <c r="E41" s="75" t="s">
        <v>7</v>
      </c>
      <c r="F41" s="71">
        <f t="shared" si="3"/>
        <v>1254.35841848</v>
      </c>
      <c r="G41" s="75">
        <v>37.634708670000002</v>
      </c>
      <c r="H41" s="75" t="s">
        <v>7</v>
      </c>
      <c r="I41" s="75">
        <v>92.492871970736161</v>
      </c>
      <c r="J41" s="75">
        <v>61.825000000000003</v>
      </c>
      <c r="K41" s="75">
        <f t="shared" si="4"/>
        <v>1062.4058378392638</v>
      </c>
      <c r="L41" s="149">
        <f t="shared" si="1"/>
        <v>3.8476933083652236</v>
      </c>
      <c r="M41" s="149">
        <f t="shared" si="5"/>
        <v>3.4629239775287015</v>
      </c>
    </row>
    <row r="42" spans="1:13" ht="12" customHeight="1" x14ac:dyDescent="0.2">
      <c r="A42" s="53">
        <v>1999</v>
      </c>
      <c r="B42" s="63">
        <v>279.29500000000002</v>
      </c>
      <c r="C42" s="71">
        <v>1222.0999999999999</v>
      </c>
      <c r="D42" s="71">
        <v>17.733476050000004</v>
      </c>
      <c r="E42" s="75" t="s">
        <v>7</v>
      </c>
      <c r="F42" s="71">
        <f t="shared" si="3"/>
        <v>1239.8334760499999</v>
      </c>
      <c r="G42" s="75">
        <v>40.724245500000002</v>
      </c>
      <c r="H42" s="75" t="s">
        <v>7</v>
      </c>
      <c r="I42" s="75">
        <v>99.509399999999999</v>
      </c>
      <c r="J42" s="75">
        <v>61.104999999999997</v>
      </c>
      <c r="K42" s="75">
        <f t="shared" si="4"/>
        <v>1038.49483055</v>
      </c>
      <c r="L42" s="149">
        <f t="shared" si="1"/>
        <v>3.7182721872930053</v>
      </c>
      <c r="M42" s="149">
        <f t="shared" si="5"/>
        <v>3.3464449685637048</v>
      </c>
    </row>
    <row r="43" spans="1:13" ht="12" customHeight="1" x14ac:dyDescent="0.2">
      <c r="A43" s="54">
        <v>2000</v>
      </c>
      <c r="B43" s="62">
        <v>282.38499999999999</v>
      </c>
      <c r="C43" s="73">
        <v>1378</v>
      </c>
      <c r="D43" s="73">
        <v>15.332197339999999</v>
      </c>
      <c r="E43" s="76" t="s">
        <v>7</v>
      </c>
      <c r="F43" s="73">
        <f t="shared" si="3"/>
        <v>1393.33219734</v>
      </c>
      <c r="G43" s="76">
        <v>39.113270130000004</v>
      </c>
      <c r="H43" s="76" t="s">
        <v>7</v>
      </c>
      <c r="I43" s="76">
        <v>97.997900000000016</v>
      </c>
      <c r="J43" s="76">
        <v>68.900000000000006</v>
      </c>
      <c r="K43" s="76">
        <f t="shared" si="4"/>
        <v>1187.32102721</v>
      </c>
      <c r="L43" s="148">
        <f t="shared" si="1"/>
        <v>4.2046179053774102</v>
      </c>
      <c r="M43" s="148">
        <f t="shared" si="5"/>
        <v>3.7841561148396692</v>
      </c>
    </row>
    <row r="44" spans="1:13" ht="12" customHeight="1" x14ac:dyDescent="0.2">
      <c r="A44" s="54">
        <v>2001</v>
      </c>
      <c r="B44" s="62">
        <v>285.30901899999998</v>
      </c>
      <c r="C44" s="73">
        <v>1451.5</v>
      </c>
      <c r="D44" s="73">
        <v>13.705121640000002</v>
      </c>
      <c r="E44" s="76" t="s">
        <v>7</v>
      </c>
      <c r="F44" s="73">
        <f t="shared" ref="F44:F49" si="6">SUM(C44,D44,E44)</f>
        <v>1465.20512164</v>
      </c>
      <c r="G44" s="76">
        <v>47.715155039999999</v>
      </c>
      <c r="H44" s="76" t="s">
        <v>7</v>
      </c>
      <c r="I44" s="76">
        <v>98.398300000000006</v>
      </c>
      <c r="J44" s="76">
        <v>72.575000000000003</v>
      </c>
      <c r="K44" s="76">
        <f t="shared" ref="K44:K49" si="7">F44-SUM(G44,H44,I44,J44)</f>
        <v>1246.5166666</v>
      </c>
      <c r="L44" s="148">
        <f t="shared" ref="L44:L49" si="8">IF(K44=0,0,IF(B44=0,0,K44/B44))</f>
        <v>4.3690054768300195</v>
      </c>
      <c r="M44" s="148">
        <f t="shared" si="5"/>
        <v>3.9321049291470178</v>
      </c>
    </row>
    <row r="45" spans="1:13" ht="12" customHeight="1" x14ac:dyDescent="0.2">
      <c r="A45" s="54">
        <v>2002</v>
      </c>
      <c r="B45" s="62">
        <v>288.10481800000002</v>
      </c>
      <c r="C45" s="73">
        <v>1279.9000000000001</v>
      </c>
      <c r="D45" s="76">
        <v>14.683377670000002</v>
      </c>
      <c r="E45" s="76" t="s">
        <v>7</v>
      </c>
      <c r="F45" s="73">
        <f t="shared" si="6"/>
        <v>1294.5833776700001</v>
      </c>
      <c r="G45" s="76">
        <v>51.984672840000009</v>
      </c>
      <c r="H45" s="76" t="s">
        <v>7</v>
      </c>
      <c r="I45" s="76">
        <v>96.496400000000008</v>
      </c>
      <c r="J45" s="76">
        <v>63.995000000000005</v>
      </c>
      <c r="K45" s="76">
        <f t="shared" si="7"/>
        <v>1082.10730483</v>
      </c>
      <c r="L45" s="148">
        <f t="shared" si="8"/>
        <v>3.7559500474233647</v>
      </c>
      <c r="M45" s="148">
        <f t="shared" si="5"/>
        <v>3.3803550426810283</v>
      </c>
    </row>
    <row r="46" spans="1:13" ht="12" customHeight="1" x14ac:dyDescent="0.2">
      <c r="A46" s="54">
        <v>2003</v>
      </c>
      <c r="B46" s="62">
        <v>290.81963400000001</v>
      </c>
      <c r="C46" s="73">
        <v>1589.1</v>
      </c>
      <c r="D46" s="76">
        <v>11.147389859999999</v>
      </c>
      <c r="E46" s="76" t="s">
        <v>7</v>
      </c>
      <c r="F46" s="73">
        <f t="shared" si="6"/>
        <v>1600.2473898599999</v>
      </c>
      <c r="G46" s="76">
        <v>59.291195790000003</v>
      </c>
      <c r="H46" s="76" t="s">
        <v>7</v>
      </c>
      <c r="I46" s="76">
        <v>95.895800000000008</v>
      </c>
      <c r="J46" s="76">
        <v>79.454999999999998</v>
      </c>
      <c r="K46" s="76">
        <f t="shared" si="7"/>
        <v>1365.6053940699999</v>
      </c>
      <c r="L46" s="148">
        <f t="shared" si="8"/>
        <v>4.6957125118656871</v>
      </c>
      <c r="M46" s="148">
        <f t="shared" si="5"/>
        <v>4.2261412606791184</v>
      </c>
    </row>
    <row r="47" spans="1:13" ht="12" customHeight="1" x14ac:dyDescent="0.2">
      <c r="A47" s="54">
        <v>2004</v>
      </c>
      <c r="B47" s="62">
        <v>293.46318500000001</v>
      </c>
      <c r="C47" s="73">
        <v>1611.2</v>
      </c>
      <c r="D47" s="76">
        <v>11.454524300000001</v>
      </c>
      <c r="E47" s="76" t="s">
        <v>7</v>
      </c>
      <c r="F47" s="73">
        <f t="shared" si="6"/>
        <v>1622.6545243</v>
      </c>
      <c r="G47" s="76">
        <v>64.908946740000005</v>
      </c>
      <c r="H47" s="76" t="s">
        <v>7</v>
      </c>
      <c r="I47" s="76">
        <v>96.996900000000011</v>
      </c>
      <c r="J47" s="76">
        <v>80.56</v>
      </c>
      <c r="K47" s="76">
        <f t="shared" si="7"/>
        <v>1380.1886775600001</v>
      </c>
      <c r="L47" s="148">
        <f t="shared" si="8"/>
        <v>4.7031067203881127</v>
      </c>
      <c r="M47" s="148">
        <f t="shared" si="5"/>
        <v>4.2327960483493019</v>
      </c>
    </row>
    <row r="48" spans="1:13" ht="12" customHeight="1" x14ac:dyDescent="0.2">
      <c r="A48" s="54">
        <v>2005</v>
      </c>
      <c r="B48" s="62">
        <v>296.186216</v>
      </c>
      <c r="C48" s="73">
        <v>1573</v>
      </c>
      <c r="D48" s="76">
        <v>12.994828350000001</v>
      </c>
      <c r="E48" s="76" t="s">
        <v>7</v>
      </c>
      <c r="F48" s="73">
        <f t="shared" si="6"/>
        <v>1585.99482835</v>
      </c>
      <c r="G48" s="76">
        <v>71.463830940000008</v>
      </c>
      <c r="H48" s="76" t="s">
        <v>7</v>
      </c>
      <c r="I48" s="76">
        <v>91.091000000000008</v>
      </c>
      <c r="J48" s="76">
        <v>78.650000000000006</v>
      </c>
      <c r="K48" s="76">
        <f t="shared" si="7"/>
        <v>1344.7899974100001</v>
      </c>
      <c r="L48" s="148">
        <f t="shared" si="8"/>
        <v>4.540353077774558</v>
      </c>
      <c r="M48" s="148">
        <f t="shared" si="5"/>
        <v>4.0863177699971027</v>
      </c>
    </row>
    <row r="49" spans="1:14" ht="12" customHeight="1" x14ac:dyDescent="0.2">
      <c r="A49" s="53">
        <v>2006</v>
      </c>
      <c r="B49" s="63">
        <v>298.99582500000002</v>
      </c>
      <c r="C49" s="71">
        <v>1640.1</v>
      </c>
      <c r="D49" s="75">
        <v>15.464860349999999</v>
      </c>
      <c r="E49" s="75" t="s">
        <v>7</v>
      </c>
      <c r="F49" s="71">
        <f t="shared" si="6"/>
        <v>1655.5648603499999</v>
      </c>
      <c r="G49" s="75">
        <v>86.091993930000001</v>
      </c>
      <c r="H49" s="75" t="s">
        <v>7</v>
      </c>
      <c r="I49" s="75">
        <v>95.795700000000011</v>
      </c>
      <c r="J49" s="75">
        <v>82.004999999999995</v>
      </c>
      <c r="K49" s="75">
        <f t="shared" si="7"/>
        <v>1391.6721664199999</v>
      </c>
      <c r="L49" s="149">
        <f t="shared" si="8"/>
        <v>4.6544869528529365</v>
      </c>
      <c r="M49" s="149">
        <f t="shared" si="5"/>
        <v>4.1890382575676428</v>
      </c>
    </row>
    <row r="50" spans="1:14" ht="12" customHeight="1" x14ac:dyDescent="0.2">
      <c r="A50" s="53">
        <v>2007</v>
      </c>
      <c r="B50" s="63">
        <v>302.003917</v>
      </c>
      <c r="C50" s="71">
        <v>1807</v>
      </c>
      <c r="D50" s="75">
        <v>17.40759353</v>
      </c>
      <c r="E50" s="75" t="s">
        <v>7</v>
      </c>
      <c r="F50" s="71">
        <f t="shared" ref="F50:F57" si="9">SUM(C50,D50,E50)</f>
        <v>1824.40759353</v>
      </c>
      <c r="G50" s="75">
        <v>96.247818450000011</v>
      </c>
      <c r="H50" s="75" t="s">
        <v>7</v>
      </c>
      <c r="I50" s="75">
        <v>100.60050000000001</v>
      </c>
      <c r="J50" s="75">
        <v>90.350000000000009</v>
      </c>
      <c r="K50" s="75">
        <f t="shared" ref="K50:K55" si="10">F50-SUM(G50,H50,I50,J50)</f>
        <v>1537.20927508</v>
      </c>
      <c r="L50" s="149">
        <f t="shared" ref="L50:L55" si="11">IF(K50=0,0,IF(B50=0,0,K50/B50))</f>
        <v>5.090030918638714</v>
      </c>
      <c r="M50" s="149">
        <f t="shared" si="5"/>
        <v>4.581027826774843</v>
      </c>
    </row>
    <row r="51" spans="1:14" ht="12" customHeight="1" x14ac:dyDescent="0.2">
      <c r="A51" s="53">
        <v>2008</v>
      </c>
      <c r="B51" s="63">
        <v>304.79776099999998</v>
      </c>
      <c r="C51" s="71">
        <v>1844.3</v>
      </c>
      <c r="D51" s="75">
        <v>16.98147136</v>
      </c>
      <c r="E51" s="75" t="s">
        <v>7</v>
      </c>
      <c r="F51" s="71">
        <f t="shared" si="9"/>
        <v>1861.2814713600001</v>
      </c>
      <c r="G51" s="75">
        <v>120.777098</v>
      </c>
      <c r="H51" s="75" t="s">
        <v>7</v>
      </c>
      <c r="I51" s="75">
        <v>103.3032</v>
      </c>
      <c r="J51" s="75">
        <v>92.215000000000003</v>
      </c>
      <c r="K51" s="75">
        <f t="shared" si="10"/>
        <v>1544.9861733600001</v>
      </c>
      <c r="L51" s="149">
        <f t="shared" si="11"/>
        <v>5.0688895098543725</v>
      </c>
      <c r="M51" s="149">
        <f t="shared" ref="M51:M56" si="12">IF(L51=0,0,L51*0.9)</f>
        <v>4.5620005588689354</v>
      </c>
    </row>
    <row r="52" spans="1:14" ht="12" customHeight="1" x14ac:dyDescent="0.2">
      <c r="A52" s="53">
        <v>2009</v>
      </c>
      <c r="B52" s="63">
        <v>307.43940600000002</v>
      </c>
      <c r="C52" s="71">
        <v>1946.9</v>
      </c>
      <c r="D52" s="75">
        <v>23.572500309999995</v>
      </c>
      <c r="E52" s="75" t="s">
        <v>7</v>
      </c>
      <c r="F52" s="71">
        <f t="shared" si="9"/>
        <v>1970.47250031</v>
      </c>
      <c r="G52" s="75">
        <v>148.39915138000001</v>
      </c>
      <c r="H52" s="75" t="s">
        <v>7</v>
      </c>
      <c r="I52" s="75">
        <v>110.0099</v>
      </c>
      <c r="J52" s="75">
        <v>97.345000000000013</v>
      </c>
      <c r="K52" s="75">
        <f t="shared" si="10"/>
        <v>1614.71844893</v>
      </c>
      <c r="L52" s="149">
        <f t="shared" si="11"/>
        <v>5.2521518628291908</v>
      </c>
      <c r="M52" s="149">
        <f t="shared" si="12"/>
        <v>4.7269366765462717</v>
      </c>
    </row>
    <row r="53" spans="1:14" ht="12" customHeight="1" x14ac:dyDescent="0.2">
      <c r="A53" s="53">
        <v>2010</v>
      </c>
      <c r="B53" s="63">
        <v>309.74127900000002</v>
      </c>
      <c r="C53" s="71">
        <v>2384.5</v>
      </c>
      <c r="D53" s="75">
        <v>22.256876350679999</v>
      </c>
      <c r="E53" s="75" t="s">
        <v>7</v>
      </c>
      <c r="F53" s="71">
        <f t="shared" si="9"/>
        <v>2406.7568763506802</v>
      </c>
      <c r="G53" s="75">
        <v>204.11618999999999</v>
      </c>
      <c r="H53" s="75" t="s">
        <v>7</v>
      </c>
      <c r="I53" s="75">
        <v>119.9198</v>
      </c>
      <c r="J53" s="75">
        <v>119.22500000000001</v>
      </c>
      <c r="K53" s="75">
        <f t="shared" si="10"/>
        <v>1963.4958863506802</v>
      </c>
      <c r="L53" s="149">
        <f t="shared" si="11"/>
        <v>6.3391482487895328</v>
      </c>
      <c r="M53" s="149">
        <f t="shared" si="12"/>
        <v>5.7052334239105793</v>
      </c>
    </row>
    <row r="54" spans="1:14" ht="12" customHeight="1" x14ac:dyDescent="0.2">
      <c r="A54" s="83">
        <v>2011</v>
      </c>
      <c r="B54" s="96">
        <v>311.97391399999998</v>
      </c>
      <c r="C54" s="85">
        <v>2696.4</v>
      </c>
      <c r="D54" s="92">
        <v>23.457289079999999</v>
      </c>
      <c r="E54" s="92" t="s">
        <v>7</v>
      </c>
      <c r="F54" s="85">
        <f t="shared" si="9"/>
        <v>2719.8572890800001</v>
      </c>
      <c r="G54" s="92">
        <v>233.37530811000002</v>
      </c>
      <c r="H54" s="92" t="s">
        <v>7</v>
      </c>
      <c r="I54" s="92">
        <v>133.7336</v>
      </c>
      <c r="J54" s="92">
        <v>134.82000000000002</v>
      </c>
      <c r="K54" s="92">
        <f t="shared" si="10"/>
        <v>2217.92838097</v>
      </c>
      <c r="L54" s="150">
        <f t="shared" si="11"/>
        <v>7.109339215361449</v>
      </c>
      <c r="M54" s="150">
        <f t="shared" si="12"/>
        <v>6.398405293825304</v>
      </c>
    </row>
    <row r="55" spans="1:14" ht="12" customHeight="1" x14ac:dyDescent="0.2">
      <c r="A55" s="83">
        <v>2012</v>
      </c>
      <c r="B55" s="96">
        <v>314.16755799999999</v>
      </c>
      <c r="C55" s="85">
        <v>2648.2</v>
      </c>
      <c r="D55" s="92">
        <v>26.805026590000001</v>
      </c>
      <c r="E55" s="92" t="s">
        <v>7</v>
      </c>
      <c r="F55" s="85">
        <f t="shared" si="9"/>
        <v>2675.0050265899999</v>
      </c>
      <c r="G55" s="92">
        <v>246.30661917000003</v>
      </c>
      <c r="H55" s="92" t="s">
        <v>7</v>
      </c>
      <c r="I55" s="92">
        <v>130.63050000000001</v>
      </c>
      <c r="J55" s="92">
        <v>132.41</v>
      </c>
      <c r="K55" s="92">
        <f t="shared" si="10"/>
        <v>2165.6579074199999</v>
      </c>
      <c r="L55" s="150">
        <f t="shared" si="11"/>
        <v>6.8933212620890663</v>
      </c>
      <c r="M55" s="150">
        <f t="shared" si="12"/>
        <v>6.2039891358801595</v>
      </c>
      <c r="N55"/>
    </row>
    <row r="56" spans="1:14" ht="12" customHeight="1" x14ac:dyDescent="0.2">
      <c r="A56" s="83">
        <v>2013</v>
      </c>
      <c r="B56" s="96">
        <v>316.29476599999998</v>
      </c>
      <c r="C56" s="85">
        <v>2474.9</v>
      </c>
      <c r="D56" s="92">
        <v>34.057130690000008</v>
      </c>
      <c r="E56" s="92" t="s">
        <v>7</v>
      </c>
      <c r="F56" s="85">
        <f t="shared" si="9"/>
        <v>2508.9571306900002</v>
      </c>
      <c r="G56" s="92">
        <v>280.71258247000003</v>
      </c>
      <c r="H56" s="92" t="s">
        <v>7</v>
      </c>
      <c r="I56" s="92">
        <v>115.6155</v>
      </c>
      <c r="J56" s="92">
        <v>123.745</v>
      </c>
      <c r="K56" s="92">
        <f t="shared" ref="K56:K63" si="13">F56-SUM(G56,H56,I56,J56)</f>
        <v>1988.8840482200003</v>
      </c>
      <c r="L56" s="150">
        <f t="shared" ref="L56:L63" si="14">IF(K56=0,0,IF(B56=0,0,K56/B56))</f>
        <v>6.2880713246453164</v>
      </c>
      <c r="M56" s="150">
        <f t="shared" si="12"/>
        <v>5.6592641921807845</v>
      </c>
      <c r="N56"/>
    </row>
    <row r="57" spans="1:14" ht="12" customHeight="1" x14ac:dyDescent="0.2">
      <c r="A57" s="83">
        <v>2014</v>
      </c>
      <c r="B57" s="96">
        <v>318.576955</v>
      </c>
      <c r="C57" s="85">
        <v>2946.4</v>
      </c>
      <c r="D57" s="92">
        <v>35.96583116</v>
      </c>
      <c r="E57" s="92" t="s">
        <v>7</v>
      </c>
      <c r="F57" s="85">
        <f t="shared" si="9"/>
        <v>2982.3658311600002</v>
      </c>
      <c r="G57" s="92">
        <v>311.06075086999999</v>
      </c>
      <c r="H57" s="92" t="s">
        <v>7</v>
      </c>
      <c r="I57" s="92">
        <v>137.0369</v>
      </c>
      <c r="J57" s="92">
        <v>147.32000000000002</v>
      </c>
      <c r="K57" s="92">
        <f t="shared" si="13"/>
        <v>2386.94818029</v>
      </c>
      <c r="L57" s="150">
        <f t="shared" si="14"/>
        <v>7.4925324723817512</v>
      </c>
      <c r="M57" s="150">
        <f t="shared" ref="M57:M63" si="15">IF(L57=0,0,L57*0.9)</f>
        <v>6.743279225143576</v>
      </c>
      <c r="N57"/>
    </row>
    <row r="58" spans="1:14" ht="12" customHeight="1" x14ac:dyDescent="0.2">
      <c r="A58" s="83">
        <v>2015</v>
      </c>
      <c r="B58" s="96">
        <v>320.87070299999999</v>
      </c>
      <c r="C58" s="85">
        <v>3101.6</v>
      </c>
      <c r="D58" s="92">
        <v>47.089014309999996</v>
      </c>
      <c r="E58" s="92" t="s">
        <v>7</v>
      </c>
      <c r="F58" s="85">
        <f t="shared" ref="F58:F63" si="16">SUM(C58,D58,E58)</f>
        <v>3148.6890143099999</v>
      </c>
      <c r="G58" s="92">
        <v>409.31503587000003</v>
      </c>
      <c r="H58" s="92" t="s">
        <v>7</v>
      </c>
      <c r="I58" s="92">
        <v>157.05690000000001</v>
      </c>
      <c r="J58" s="92">
        <v>155.08000000000001</v>
      </c>
      <c r="K58" s="92">
        <f t="shared" si="13"/>
        <v>2427.23707844</v>
      </c>
      <c r="L58" s="150">
        <f t="shared" si="14"/>
        <v>7.5645331772156217</v>
      </c>
      <c r="M58" s="150">
        <f t="shared" si="15"/>
        <v>6.8080798594940592</v>
      </c>
      <c r="N58"/>
    </row>
    <row r="59" spans="1:14" ht="12" customHeight="1" x14ac:dyDescent="0.2">
      <c r="A59" s="109">
        <v>2016</v>
      </c>
      <c r="B59" s="117">
        <v>323.16101099999997</v>
      </c>
      <c r="C59" s="110">
        <v>3154.6</v>
      </c>
      <c r="D59" s="115">
        <v>33.753345080000003</v>
      </c>
      <c r="E59" s="115" t="s">
        <v>7</v>
      </c>
      <c r="F59" s="110">
        <f t="shared" si="16"/>
        <v>3188.3533450800001</v>
      </c>
      <c r="G59" s="115">
        <v>528.08447844</v>
      </c>
      <c r="H59" s="115" t="s">
        <v>7</v>
      </c>
      <c r="I59" s="115">
        <v>168.2681</v>
      </c>
      <c r="J59" s="115">
        <v>157.73000000000002</v>
      </c>
      <c r="K59" s="115">
        <f t="shared" si="13"/>
        <v>2334.2707666400001</v>
      </c>
      <c r="L59" s="151">
        <f t="shared" si="14"/>
        <v>7.2232437923645447</v>
      </c>
      <c r="M59" s="151">
        <f t="shared" si="15"/>
        <v>6.5009194131280905</v>
      </c>
      <c r="N59"/>
    </row>
    <row r="60" spans="1:14" ht="12" customHeight="1" x14ac:dyDescent="0.2">
      <c r="A60" s="125">
        <v>2017</v>
      </c>
      <c r="B60" s="129">
        <v>325.20603</v>
      </c>
      <c r="C60" s="126">
        <v>3564.6</v>
      </c>
      <c r="D60" s="128">
        <v>30.268107610000001</v>
      </c>
      <c r="E60" s="128" t="s">
        <v>7</v>
      </c>
      <c r="F60" s="126">
        <f t="shared" si="16"/>
        <v>3594.8681076099997</v>
      </c>
      <c r="G60" s="128">
        <v>650.11273735999998</v>
      </c>
      <c r="H60" s="128" t="s">
        <v>7</v>
      </c>
      <c r="I60" s="128">
        <v>161.76160000000002</v>
      </c>
      <c r="J60" s="128">
        <v>178.23000000000002</v>
      </c>
      <c r="K60" s="128">
        <f t="shared" si="13"/>
        <v>2604.7637702499997</v>
      </c>
      <c r="L60" s="152">
        <f t="shared" si="14"/>
        <v>8.0095801736825099</v>
      </c>
      <c r="M60" s="152">
        <f t="shared" si="15"/>
        <v>7.2086221563142594</v>
      </c>
      <c r="N60"/>
    </row>
    <row r="61" spans="1:14" ht="12" customHeight="1" x14ac:dyDescent="0.2">
      <c r="A61" s="125">
        <v>2018</v>
      </c>
      <c r="B61" s="129">
        <v>326.92397599999998</v>
      </c>
      <c r="C61" s="126">
        <v>2737.8</v>
      </c>
      <c r="D61" s="128">
        <v>34.738018770000004</v>
      </c>
      <c r="E61" s="128" t="s">
        <v>7</v>
      </c>
      <c r="F61" s="126">
        <f t="shared" si="16"/>
        <v>2772.5380187700002</v>
      </c>
      <c r="G61" s="128">
        <v>667.82882337000001</v>
      </c>
      <c r="H61" s="128" t="s">
        <v>7</v>
      </c>
      <c r="I61" s="128">
        <v>150.3502</v>
      </c>
      <c r="J61" s="128">
        <v>136.89000000000001</v>
      </c>
      <c r="K61" s="128">
        <f t="shared" si="13"/>
        <v>1817.4689954000003</v>
      </c>
      <c r="L61" s="152">
        <f t="shared" si="14"/>
        <v>5.5593016383723421</v>
      </c>
      <c r="M61" s="152">
        <f t="shared" si="15"/>
        <v>5.0033714745351077</v>
      </c>
      <c r="N61"/>
    </row>
    <row r="62" spans="1:14" ht="12" customHeight="1" x14ac:dyDescent="0.2">
      <c r="A62" s="125">
        <v>2019</v>
      </c>
      <c r="B62" s="129">
        <v>328.475998</v>
      </c>
      <c r="C62" s="126">
        <v>3197.25</v>
      </c>
      <c r="D62" s="141">
        <v>35.258714739999995</v>
      </c>
      <c r="E62" s="128" t="s">
        <v>7</v>
      </c>
      <c r="F62" s="126">
        <f t="shared" si="16"/>
        <v>3232.50871474</v>
      </c>
      <c r="G62" s="141">
        <v>579.33787403999997</v>
      </c>
      <c r="H62" s="128" t="s">
        <v>7</v>
      </c>
      <c r="I62" s="128">
        <v>162.39750000000001</v>
      </c>
      <c r="J62" s="141">
        <v>159.86250000000001</v>
      </c>
      <c r="K62" s="128">
        <f t="shared" si="13"/>
        <v>2330.9108406999999</v>
      </c>
      <c r="L62" s="152">
        <f t="shared" si="14"/>
        <v>7.0961374800359076</v>
      </c>
      <c r="M62" s="152">
        <f t="shared" si="15"/>
        <v>6.3865237320323169</v>
      </c>
      <c r="N62"/>
    </row>
    <row r="63" spans="1:14" ht="12" customHeight="1" thickBot="1" x14ac:dyDescent="0.25">
      <c r="A63" s="112">
        <v>2020</v>
      </c>
      <c r="B63" s="118">
        <v>330.11398000000003</v>
      </c>
      <c r="C63" s="133">
        <v>3066.8</v>
      </c>
      <c r="D63" s="116">
        <v>31.105328999999998</v>
      </c>
      <c r="E63" s="116" t="s">
        <v>7</v>
      </c>
      <c r="F63" s="113">
        <f t="shared" si="16"/>
        <v>3097.9053290000002</v>
      </c>
      <c r="G63" s="134">
        <v>579.65798200000006</v>
      </c>
      <c r="H63" s="116" t="s">
        <v>7</v>
      </c>
      <c r="I63" s="134">
        <v>158</v>
      </c>
      <c r="J63" s="116">
        <v>153.34</v>
      </c>
      <c r="K63" s="116">
        <f t="shared" si="13"/>
        <v>2206.9073470000003</v>
      </c>
      <c r="L63" s="153">
        <f t="shared" si="14"/>
        <v>6.6852889629212315</v>
      </c>
      <c r="M63" s="153">
        <f t="shared" si="15"/>
        <v>6.0167600666291081</v>
      </c>
      <c r="N63"/>
    </row>
    <row r="64" spans="1:14" ht="12" customHeight="1" thickTop="1" x14ac:dyDescent="0.2">
      <c r="A64" s="237" t="s">
        <v>31</v>
      </c>
      <c r="B64" s="238"/>
      <c r="C64" s="238"/>
      <c r="D64" s="238"/>
      <c r="E64" s="238"/>
      <c r="F64" s="238"/>
      <c r="G64" s="238"/>
      <c r="H64" s="238"/>
      <c r="I64" s="238"/>
      <c r="J64" s="238"/>
      <c r="K64" s="238"/>
      <c r="L64" s="238"/>
      <c r="M64" s="239"/>
    </row>
    <row r="65" spans="1:13" ht="12" customHeight="1" x14ac:dyDescent="0.2">
      <c r="A65" s="240"/>
      <c r="B65" s="241"/>
      <c r="C65" s="241"/>
      <c r="D65" s="241"/>
      <c r="E65" s="241"/>
      <c r="F65" s="241"/>
      <c r="G65" s="241"/>
      <c r="H65" s="241"/>
      <c r="I65" s="241"/>
      <c r="J65" s="241"/>
      <c r="K65" s="241"/>
      <c r="L65" s="241"/>
      <c r="M65" s="242"/>
    </row>
    <row r="66" spans="1:13" ht="12" customHeight="1" x14ac:dyDescent="0.2">
      <c r="A66" s="247" t="s">
        <v>82</v>
      </c>
      <c r="B66" s="200"/>
      <c r="C66" s="200"/>
      <c r="D66" s="200"/>
      <c r="E66" s="200"/>
      <c r="F66" s="200"/>
      <c r="G66" s="200"/>
      <c r="H66" s="200"/>
      <c r="I66" s="200"/>
      <c r="J66" s="200"/>
      <c r="K66" s="200"/>
      <c r="L66" s="200"/>
      <c r="M66" s="201"/>
    </row>
    <row r="67" spans="1:13" ht="12" customHeight="1" x14ac:dyDescent="0.2">
      <c r="A67" s="199"/>
      <c r="B67" s="200"/>
      <c r="C67" s="200"/>
      <c r="D67" s="200"/>
      <c r="E67" s="200"/>
      <c r="F67" s="200"/>
      <c r="G67" s="200"/>
      <c r="H67" s="200"/>
      <c r="I67" s="200"/>
      <c r="J67" s="200"/>
      <c r="K67" s="200"/>
      <c r="L67" s="200"/>
      <c r="M67" s="201"/>
    </row>
    <row r="68" spans="1:13" ht="12" customHeight="1" x14ac:dyDescent="0.2">
      <c r="A68" s="199"/>
      <c r="B68" s="200"/>
      <c r="C68" s="200"/>
      <c r="D68" s="200"/>
      <c r="E68" s="200"/>
      <c r="F68" s="200"/>
      <c r="G68" s="200"/>
      <c r="H68" s="200"/>
      <c r="I68" s="200"/>
      <c r="J68" s="200"/>
      <c r="K68" s="200"/>
      <c r="L68" s="200"/>
      <c r="M68" s="201"/>
    </row>
    <row r="69" spans="1:13" ht="12" customHeight="1" x14ac:dyDescent="0.2">
      <c r="A69" s="199"/>
      <c r="B69" s="200"/>
      <c r="C69" s="200"/>
      <c r="D69" s="200"/>
      <c r="E69" s="200"/>
      <c r="F69" s="200"/>
      <c r="G69" s="200"/>
      <c r="H69" s="200"/>
      <c r="I69" s="200"/>
      <c r="J69" s="200"/>
      <c r="K69" s="200"/>
      <c r="L69" s="200"/>
      <c r="M69" s="201"/>
    </row>
    <row r="70" spans="1:13" ht="28.5" customHeight="1" x14ac:dyDescent="0.2">
      <c r="A70" s="199"/>
      <c r="B70" s="200"/>
      <c r="C70" s="200"/>
      <c r="D70" s="200"/>
      <c r="E70" s="200"/>
      <c r="F70" s="200"/>
      <c r="G70" s="200"/>
      <c r="H70" s="200"/>
      <c r="I70" s="200"/>
      <c r="J70" s="200"/>
      <c r="K70" s="200"/>
      <c r="L70" s="200"/>
      <c r="M70" s="201"/>
    </row>
    <row r="71" spans="1:13" ht="12" customHeight="1" x14ac:dyDescent="0.2">
      <c r="A71" s="240"/>
      <c r="B71" s="241"/>
      <c r="C71" s="241"/>
      <c r="D71" s="241"/>
      <c r="E71" s="241"/>
      <c r="F71" s="241"/>
      <c r="G71" s="241"/>
      <c r="H71" s="241"/>
      <c r="I71" s="241"/>
      <c r="J71" s="241"/>
      <c r="K71" s="241"/>
      <c r="L71" s="241"/>
      <c r="M71" s="242"/>
    </row>
    <row r="72" spans="1:13" ht="12" customHeight="1" x14ac:dyDescent="0.2">
      <c r="A72" s="289" t="s">
        <v>63</v>
      </c>
      <c r="B72" s="290"/>
      <c r="C72" s="290"/>
      <c r="D72" s="290"/>
      <c r="E72" s="290"/>
      <c r="F72" s="290"/>
      <c r="G72" s="290"/>
      <c r="H72" s="290"/>
      <c r="I72" s="290"/>
      <c r="J72" s="290"/>
      <c r="K72" s="290"/>
      <c r="L72" s="290"/>
      <c r="M72" s="291"/>
    </row>
  </sheetData>
  <mergeCells count="23">
    <mergeCell ref="A1:K1"/>
    <mergeCell ref="L1:M1"/>
    <mergeCell ref="K4:K6"/>
    <mergeCell ref="L5:L6"/>
    <mergeCell ref="I3:I6"/>
    <mergeCell ref="E3:E6"/>
    <mergeCell ref="A2:A6"/>
    <mergeCell ref="G2:J2"/>
    <mergeCell ref="K2:M3"/>
    <mergeCell ref="J3:J6"/>
    <mergeCell ref="C3:C6"/>
    <mergeCell ref="D3:D6"/>
    <mergeCell ref="A72:M72"/>
    <mergeCell ref="A66:M70"/>
    <mergeCell ref="A64:M64"/>
    <mergeCell ref="A65:M65"/>
    <mergeCell ref="F3:F6"/>
    <mergeCell ref="H3:H6"/>
    <mergeCell ref="A71:M71"/>
    <mergeCell ref="B2:B6"/>
    <mergeCell ref="L7:M7"/>
    <mergeCell ref="G3:G6"/>
    <mergeCell ref="C7:K7"/>
  </mergeCells>
  <phoneticPr fontId="4" type="noConversion"/>
  <printOptions horizontalCentered="1" verticalCentered="1"/>
  <pageMargins left="0.5" right="0.5" top="0.4" bottom="0.45" header="0" footer="0"/>
  <pageSetup scale="74"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TableOfContents</vt:lpstr>
      <vt:lpstr>Pcc</vt:lpstr>
      <vt:lpstr>Fresh</vt:lpstr>
      <vt:lpstr>Freezing</vt:lpstr>
      <vt:lpstr>Canning</vt:lpstr>
      <vt:lpstr>Chips</vt:lpstr>
      <vt:lpstr>Dehy</vt:lpstr>
      <vt:lpstr>Total</vt:lpstr>
      <vt:lpstr>Sweet Potatoes</vt:lpstr>
      <vt:lpstr>Canning!Print_Area</vt:lpstr>
      <vt:lpstr>Chips!Print_Area</vt:lpstr>
      <vt:lpstr>Dehy!Print_Area</vt:lpstr>
      <vt:lpstr>Freezing!Print_Area</vt:lpstr>
      <vt:lpstr>Fresh!Print_Area</vt:lpstr>
      <vt:lpstr>Pcc!Print_Area</vt:lpstr>
      <vt:lpstr>'Sweet Potatoes'!Print_Area</vt:lpstr>
      <vt:lpstr>Total!Print_Area</vt:lpstr>
      <vt:lpstr>Pcc!Print_Titles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(potatoes)</dc:title>
  <dc:subject>Agricultural Economics</dc:subject>
  <dc:creator>Andrzej Blazejczyk; Linda Kantor</dc:creator>
  <cp:keywords>Potatoes, food consumption, food availability, per capita, fresh, frozen, canned, chips, dehydrated, sweet potatoes, U.S. Department of Agriculture, USDA, Economic Research Service, ERS</cp:keywords>
  <dc:description>Potatoes: Per capita availability</dc:description>
  <cp:lastModifiedBy>Martin, Anikka - REE-ERS, Kansas City, MO</cp:lastModifiedBy>
  <cp:lastPrinted>2013-01-04T14:10:50Z</cp:lastPrinted>
  <dcterms:created xsi:type="dcterms:W3CDTF">1999-06-10T15:43:27Z</dcterms:created>
  <dcterms:modified xsi:type="dcterms:W3CDTF">2022-09-21T19:41:36Z</dcterms:modified>
  <cp:category>Food Availability</cp:category>
</cp:coreProperties>
</file>