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ADS\2010\2020\FINAL FILES\Sugar\REVIEWED\"/>
    </mc:Choice>
  </mc:AlternateContent>
  <xr:revisionPtr revIDLastSave="0" documentId="13_ncr:1_{1C8F327E-FD2A-47A0-9C67-8EB1DF7278D0}" xr6:coauthVersionLast="45" xr6:coauthVersionMax="45" xr10:uidLastSave="{00000000-0000-0000-0000-000000000000}"/>
  <bookViews>
    <workbookView xWindow="28680" yWindow="-120" windowWidth="38640" windowHeight="16440" tabRatio="807" xr2:uid="{00000000-000D-0000-FFFF-FFFF00000000}"/>
  </bookViews>
  <sheets>
    <sheet name="TableOfContents" sheetId="38" r:id="rId1"/>
    <sheet name="SweetenersPerCap" sheetId="28" r:id="rId2"/>
    <sheet name="SweetenersPerCapHistoric" sheetId="39" r:id="rId3"/>
    <sheet name="SweetenersPerCapTeasp" sheetId="36" r:id="rId4"/>
    <sheet name="Sweeteners(tons)" sheetId="1" r:id="rId5"/>
    <sheet name="Sweeteners(mil.lbs.)" sheetId="27" r:id="rId6"/>
    <sheet name="Sugar" sheetId="23" r:id="rId7"/>
    <sheet name="HFCS" sheetId="24" r:id="rId8"/>
    <sheet name="Glucose" sheetId="25" r:id="rId9"/>
    <sheet name="Dextrose" sheetId="26" r:id="rId10"/>
  </sheets>
  <definedNames>
    <definedName name="_xlnm.Print_Area" localSheetId="9">Dextrose!$A$1:$M$70</definedName>
    <definedName name="_xlnm.Print_Area" localSheetId="8">Glucose!$A$1:$M$70</definedName>
    <definedName name="_xlnm.Print_Area" localSheetId="7">HFCS!$A$1:$AC$64</definedName>
    <definedName name="_xlnm.Print_Area" localSheetId="6">Sugar!$A$1:$P$74</definedName>
    <definedName name="_xlnm.Print_Area" localSheetId="5">'Sweeteners(mil.lbs.)'!$A$1:$K$69</definedName>
    <definedName name="_xlnm.Print_Area" localSheetId="4">'Sweeteners(tons)'!$A$1:$K$68</definedName>
    <definedName name="_xlnm.Print_Titles" localSheetId="9">Dextrose!$A:$B,Dextrose!$1:$7</definedName>
    <definedName name="_xlnm.Print_Titles" localSheetId="8">Glucose!$A:$B,Glucose!$1:$7</definedName>
    <definedName name="_xlnm.Print_Titles" localSheetId="7">HFCS!$A:$B,HFCS!$1:$7</definedName>
    <definedName name="_xlnm.Print_Titles" localSheetId="6">Sugar!$A:$B,Sugar!$1:$7</definedName>
    <definedName name="_xlnm.Print_Titles" localSheetId="5">'Sweeteners(mil.lbs.)'!$A:$B,'Sweeteners(mil.lbs.)'!$1:$7</definedName>
    <definedName name="_xlnm.Print_Titles" localSheetId="4">'Sweeteners(tons)'!$A:$B,'Sweeteners(tons)'!$1:$7</definedName>
    <definedName name="_xlnm.Print_Titles" localSheetId="1">SweetenersPerCap!$A:$B,SweetenersPerCap!$1:$7</definedName>
    <definedName name="_xlnm.Print_Titles" localSheetId="2">SweetenersPerCapHistoric!$1:$7</definedName>
    <definedName name="_xlnm.Print_Titles" localSheetId="3">SweetenersPerCapTeasp!$A:$B,SweetenersPerCapTeasp!$1:$7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2" i="27" l="1"/>
  <c r="J63" i="27"/>
  <c r="I62" i="27"/>
  <c r="I63" i="27"/>
  <c r="G62" i="27"/>
  <c r="G63" i="27"/>
  <c r="F62" i="27"/>
  <c r="F62" i="28" s="1"/>
  <c r="F62" i="36" s="1"/>
  <c r="F63" i="27"/>
  <c r="F63" i="28" s="1"/>
  <c r="F63" i="36" s="1"/>
  <c r="E62" i="27"/>
  <c r="E63" i="27"/>
  <c r="E63" i="28" s="1"/>
  <c r="E63" i="36" s="1"/>
  <c r="C62" i="27"/>
  <c r="C63" i="27"/>
  <c r="G63" i="28" l="1"/>
  <c r="G63" i="36" s="1"/>
  <c r="G62" i="28"/>
  <c r="G62" i="36" s="1"/>
  <c r="C62" i="28"/>
  <c r="C62" i="36" s="1"/>
  <c r="I63" i="28"/>
  <c r="I63" i="36" s="1"/>
  <c r="C63" i="28"/>
  <c r="C63" i="36" s="1"/>
  <c r="J63" i="28"/>
  <c r="J63" i="36" s="1"/>
  <c r="I62" i="28"/>
  <c r="I62" i="36" s="1"/>
  <c r="E62" i="28"/>
  <c r="E62" i="36" s="1"/>
  <c r="J62" i="28"/>
  <c r="J62" i="36" s="1"/>
  <c r="L64" i="26"/>
  <c r="L65" i="26"/>
  <c r="E64" i="26"/>
  <c r="F64" i="26" s="1"/>
  <c r="E65" i="26"/>
  <c r="F65" i="26" s="1"/>
  <c r="L64" i="25"/>
  <c r="L65" i="25"/>
  <c r="E64" i="25"/>
  <c r="F64" i="25" s="1"/>
  <c r="E65" i="25"/>
  <c r="F65" i="25" s="1"/>
  <c r="O68" i="23"/>
  <c r="O69" i="23"/>
  <c r="F68" i="23"/>
  <c r="H68" i="23" s="1"/>
  <c r="J68" i="23" s="1"/>
  <c r="F69" i="23"/>
  <c r="H69" i="23" s="1"/>
  <c r="J69" i="23" s="1"/>
  <c r="H63" i="1"/>
  <c r="H63" i="27" s="1"/>
  <c r="H63" i="28" s="1"/>
  <c r="H63" i="36" s="1"/>
  <c r="D62" i="1"/>
  <c r="D62" i="27" s="1"/>
  <c r="D62" i="28" s="1"/>
  <c r="D62" i="36" s="1"/>
  <c r="D63" i="1"/>
  <c r="D63" i="27" s="1"/>
  <c r="D63" i="28" s="1"/>
  <c r="D63" i="36" s="1"/>
  <c r="D59" i="1"/>
  <c r="D60" i="1"/>
  <c r="D61" i="1"/>
  <c r="D54" i="1"/>
  <c r="D55" i="1"/>
  <c r="D56" i="1"/>
  <c r="D57" i="1"/>
  <c r="D58" i="1"/>
  <c r="D43" i="1"/>
  <c r="D44" i="1"/>
  <c r="D45" i="1"/>
  <c r="D46" i="1"/>
  <c r="D47" i="1"/>
  <c r="D48" i="1"/>
  <c r="D49" i="1"/>
  <c r="D50" i="1"/>
  <c r="D51" i="1"/>
  <c r="D52" i="1"/>
  <c r="D53" i="1"/>
  <c r="D33" i="1"/>
  <c r="D34" i="1"/>
  <c r="D35" i="1"/>
  <c r="D36" i="1"/>
  <c r="D37" i="1"/>
  <c r="D38" i="1"/>
  <c r="D39" i="1"/>
  <c r="D40" i="1"/>
  <c r="D41" i="1"/>
  <c r="D42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3" i="1"/>
  <c r="D14" i="1"/>
  <c r="D15" i="1"/>
  <c r="D16" i="1"/>
  <c r="D17" i="1"/>
  <c r="D18" i="1"/>
  <c r="D19" i="1"/>
  <c r="D9" i="1"/>
  <c r="D10" i="1"/>
  <c r="D11" i="1"/>
  <c r="D12" i="1"/>
  <c r="D8" i="1"/>
  <c r="N34" i="24"/>
  <c r="N35" i="24"/>
  <c r="H34" i="24"/>
  <c r="H35" i="24"/>
  <c r="E62" i="24" l="1"/>
  <c r="K62" i="24" s="1"/>
  <c r="W62" i="24" s="1"/>
  <c r="Z62" i="24" s="1"/>
  <c r="E63" i="24"/>
  <c r="K63" i="24" s="1"/>
  <c r="W63" i="24" s="1"/>
  <c r="Z63" i="24" s="1"/>
  <c r="K63" i="1" l="1"/>
  <c r="K63" i="27" s="1"/>
  <c r="K63" i="28" s="1"/>
  <c r="K63" i="36" s="1"/>
  <c r="H62" i="1"/>
  <c r="M64" i="26"/>
  <c r="M65" i="26"/>
  <c r="M64" i="25"/>
  <c r="M65" i="25"/>
  <c r="K62" i="1" l="1"/>
  <c r="K62" i="27" s="1"/>
  <c r="K62" i="28" s="1"/>
  <c r="K62" i="36" s="1"/>
  <c r="H62" i="27"/>
  <c r="H62" i="28" s="1"/>
  <c r="H62" i="36" s="1"/>
  <c r="AC62" i="24"/>
  <c r="AC63" i="24"/>
  <c r="P68" i="23"/>
  <c r="P69" i="23"/>
  <c r="J61" i="27" l="1"/>
  <c r="J60" i="27"/>
  <c r="J59" i="27"/>
  <c r="J58" i="27"/>
  <c r="J57" i="27"/>
  <c r="J55" i="27"/>
  <c r="J56" i="27"/>
  <c r="J54" i="27"/>
  <c r="J53" i="27"/>
  <c r="J49" i="27"/>
  <c r="J50" i="27"/>
  <c r="J51" i="27"/>
  <c r="J52" i="27"/>
  <c r="J48" i="27"/>
  <c r="J44" i="27"/>
  <c r="J45" i="27"/>
  <c r="J46" i="27"/>
  <c r="J47" i="27"/>
  <c r="J43" i="27"/>
  <c r="J42" i="27"/>
  <c r="J42" i="28" s="1"/>
  <c r="J42" i="36" s="1"/>
  <c r="J40" i="27"/>
  <c r="J41" i="27"/>
  <c r="J39" i="27"/>
  <c r="J38" i="27"/>
  <c r="J37" i="27"/>
  <c r="J35" i="27"/>
  <c r="J36" i="27"/>
  <c r="J34" i="27"/>
  <c r="J33" i="27"/>
  <c r="J29" i="27"/>
  <c r="J30" i="27"/>
  <c r="J30" i="28" s="1"/>
  <c r="J30" i="36" s="1"/>
  <c r="J31" i="27"/>
  <c r="J32" i="27"/>
  <c r="J28" i="27"/>
  <c r="I61" i="27"/>
  <c r="I60" i="27"/>
  <c r="I59" i="27"/>
  <c r="I58" i="27"/>
  <c r="I57" i="27"/>
  <c r="I56" i="27"/>
  <c r="I55" i="27"/>
  <c r="I54" i="27"/>
  <c r="I53" i="27"/>
  <c r="I50" i="27"/>
  <c r="I51" i="27"/>
  <c r="I52" i="27"/>
  <c r="I49" i="27"/>
  <c r="I48" i="27"/>
  <c r="I44" i="27"/>
  <c r="I45" i="27"/>
  <c r="I46" i="27"/>
  <c r="I47" i="27"/>
  <c r="I43" i="27"/>
  <c r="I39" i="27"/>
  <c r="I40" i="27"/>
  <c r="I41" i="27"/>
  <c r="I42" i="27"/>
  <c r="I38" i="27"/>
  <c r="I34" i="27"/>
  <c r="I35" i="27"/>
  <c r="I36" i="27"/>
  <c r="I37" i="27"/>
  <c r="I33" i="27"/>
  <c r="I30" i="27"/>
  <c r="I31" i="27"/>
  <c r="I32" i="27"/>
  <c r="I29" i="27"/>
  <c r="I28" i="27"/>
  <c r="J24" i="27"/>
  <c r="J25" i="27"/>
  <c r="J26" i="27"/>
  <c r="J27" i="27"/>
  <c r="J23" i="27"/>
  <c r="J19" i="27"/>
  <c r="J20" i="27"/>
  <c r="J21" i="27"/>
  <c r="J22" i="27"/>
  <c r="J18" i="27"/>
  <c r="J14" i="27"/>
  <c r="J15" i="27"/>
  <c r="J16" i="27"/>
  <c r="J17" i="27"/>
  <c r="J13" i="27"/>
  <c r="I24" i="27"/>
  <c r="I25" i="27"/>
  <c r="I26" i="27"/>
  <c r="I27" i="27"/>
  <c r="I23" i="27"/>
  <c r="I19" i="27"/>
  <c r="I20" i="27"/>
  <c r="I21" i="27"/>
  <c r="I21" i="28" s="1"/>
  <c r="I21" i="36" s="1"/>
  <c r="I22" i="27"/>
  <c r="I18" i="27"/>
  <c r="I14" i="27"/>
  <c r="I15" i="27"/>
  <c r="I16" i="27"/>
  <c r="I17" i="27"/>
  <c r="I13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0" i="28" s="1"/>
  <c r="F50" i="36" s="1"/>
  <c r="F51" i="27"/>
  <c r="F52" i="27"/>
  <c r="F57" i="27"/>
  <c r="F56" i="27"/>
  <c r="F55" i="27"/>
  <c r="F54" i="27"/>
  <c r="F53" i="27"/>
  <c r="G61" i="27"/>
  <c r="G60" i="27"/>
  <c r="G59" i="27"/>
  <c r="G58" i="27"/>
  <c r="G58" i="28" s="1"/>
  <c r="G58" i="36" s="1"/>
  <c r="G57" i="27"/>
  <c r="G56" i="27"/>
  <c r="G55" i="27"/>
  <c r="G54" i="27"/>
  <c r="G53" i="27"/>
  <c r="G49" i="27"/>
  <c r="G50" i="27"/>
  <c r="G51" i="27"/>
  <c r="G52" i="27"/>
  <c r="G52" i="28" s="1"/>
  <c r="G52" i="36" s="1"/>
  <c r="G48" i="27"/>
  <c r="G47" i="27"/>
  <c r="G46" i="27"/>
  <c r="G45" i="27"/>
  <c r="G44" i="27"/>
  <c r="G43" i="27"/>
  <c r="G39" i="27"/>
  <c r="G40" i="27"/>
  <c r="G41" i="27"/>
  <c r="G42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F61" i="27"/>
  <c r="F60" i="27"/>
  <c r="F59" i="27"/>
  <c r="F58" i="27"/>
  <c r="G19" i="27"/>
  <c r="G20" i="27"/>
  <c r="G21" i="27"/>
  <c r="G22" i="27"/>
  <c r="G18" i="27"/>
  <c r="G14" i="27"/>
  <c r="G15" i="27"/>
  <c r="G16" i="27"/>
  <c r="G17" i="27"/>
  <c r="G13" i="27"/>
  <c r="F29" i="27"/>
  <c r="F30" i="27"/>
  <c r="F31" i="27"/>
  <c r="F32" i="27"/>
  <c r="F28" i="27"/>
  <c r="F24" i="27"/>
  <c r="F25" i="27"/>
  <c r="F26" i="27"/>
  <c r="F27" i="27"/>
  <c r="F23" i="27"/>
  <c r="F22" i="27"/>
  <c r="F21" i="27"/>
  <c r="F20" i="27"/>
  <c r="F19" i="27"/>
  <c r="F18" i="27"/>
  <c r="F14" i="27"/>
  <c r="F15" i="27"/>
  <c r="F16" i="27"/>
  <c r="F17" i="27"/>
  <c r="F13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7" i="28" s="1"/>
  <c r="E47" i="36" s="1"/>
  <c r="E46" i="27"/>
  <c r="E45" i="27"/>
  <c r="E44" i="27"/>
  <c r="E43" i="27"/>
  <c r="E42" i="27"/>
  <c r="E41" i="27"/>
  <c r="E40" i="27"/>
  <c r="E39" i="27"/>
  <c r="E38" i="27"/>
  <c r="E37" i="27"/>
  <c r="E36" i="27"/>
  <c r="E35" i="27"/>
  <c r="E35" i="28" s="1"/>
  <c r="E35" i="36" s="1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D44" i="27"/>
  <c r="D45" i="27"/>
  <c r="D46" i="27"/>
  <c r="D47" i="27"/>
  <c r="D23" i="27"/>
  <c r="D24" i="27"/>
  <c r="D25" i="27"/>
  <c r="D26" i="27"/>
  <c r="D27" i="27"/>
  <c r="D28" i="27"/>
  <c r="D29" i="27"/>
  <c r="D30" i="27"/>
  <c r="D31" i="27"/>
  <c r="D32" i="27"/>
  <c r="D32" i="28" s="1"/>
  <c r="D32" i="36" s="1"/>
  <c r="D33" i="27"/>
  <c r="D34" i="27"/>
  <c r="D35" i="27"/>
  <c r="D36" i="27"/>
  <c r="D37" i="27"/>
  <c r="D38" i="27"/>
  <c r="D39" i="27"/>
  <c r="D40" i="27"/>
  <c r="D41" i="27"/>
  <c r="D42" i="27"/>
  <c r="D43" i="27"/>
  <c r="D48" i="27"/>
  <c r="D48" i="28" s="1"/>
  <c r="D48" i="36" s="1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22" i="27"/>
  <c r="D21" i="27"/>
  <c r="D20" i="27"/>
  <c r="D14" i="27"/>
  <c r="D15" i="27"/>
  <c r="D16" i="27"/>
  <c r="D17" i="27"/>
  <c r="D18" i="27"/>
  <c r="D19" i="27"/>
  <c r="D13" i="27"/>
  <c r="J10" i="27"/>
  <c r="J11" i="27"/>
  <c r="J12" i="27"/>
  <c r="I10" i="27"/>
  <c r="I11" i="27"/>
  <c r="I12" i="27"/>
  <c r="G10" i="27"/>
  <c r="G11" i="27"/>
  <c r="G12" i="27"/>
  <c r="F10" i="27"/>
  <c r="F11" i="27"/>
  <c r="F12" i="27"/>
  <c r="E11" i="27"/>
  <c r="E11" i="28" s="1"/>
  <c r="E11" i="36" s="1"/>
  <c r="E12" i="27"/>
  <c r="E12" i="28" s="1"/>
  <c r="E12" i="36" s="1"/>
  <c r="D11" i="27"/>
  <c r="D12" i="27"/>
  <c r="E10" i="27"/>
  <c r="D10" i="27"/>
  <c r="J9" i="27"/>
  <c r="J9" i="28" s="1"/>
  <c r="J9" i="36" s="1"/>
  <c r="I9" i="27"/>
  <c r="G9" i="27"/>
  <c r="F9" i="27"/>
  <c r="E9" i="27"/>
  <c r="D9" i="27"/>
  <c r="J8" i="27"/>
  <c r="J8" i="28" s="1"/>
  <c r="J8" i="36" s="1"/>
  <c r="I8" i="27"/>
  <c r="G8" i="27"/>
  <c r="F8" i="27"/>
  <c r="D8" i="27"/>
  <c r="C9" i="27"/>
  <c r="C10" i="27"/>
  <c r="C11" i="27"/>
  <c r="C12" i="27"/>
  <c r="C13" i="27"/>
  <c r="C13" i="28" s="1"/>
  <c r="C13" i="36" s="1"/>
  <c r="C14" i="27"/>
  <c r="C15" i="27"/>
  <c r="C16" i="27"/>
  <c r="C16" i="28" s="1"/>
  <c r="C16" i="36" s="1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2" i="28" s="1"/>
  <c r="C52" i="36" s="1"/>
  <c r="C53" i="27"/>
  <c r="C54" i="27"/>
  <c r="C55" i="27"/>
  <c r="C56" i="27"/>
  <c r="C57" i="27"/>
  <c r="C58" i="27"/>
  <c r="C59" i="27"/>
  <c r="C60" i="27"/>
  <c r="C61" i="27"/>
  <c r="C8" i="27"/>
  <c r="E8" i="26"/>
  <c r="F8" i="26" s="1"/>
  <c r="L8" i="26"/>
  <c r="E9" i="26"/>
  <c r="F9" i="26" s="1"/>
  <c r="L9" i="26"/>
  <c r="E10" i="26"/>
  <c r="F10" i="26" s="1"/>
  <c r="L10" i="26"/>
  <c r="M10" i="26" s="1"/>
  <c r="E11" i="26"/>
  <c r="F11" i="26" s="1"/>
  <c r="L11" i="26"/>
  <c r="E12" i="26"/>
  <c r="F12" i="26" s="1"/>
  <c r="L12" i="26"/>
  <c r="E13" i="26"/>
  <c r="F13" i="26" s="1"/>
  <c r="L13" i="26"/>
  <c r="M14" i="26"/>
  <c r="E14" i="26"/>
  <c r="F14" i="26" s="1"/>
  <c r="L14" i="26"/>
  <c r="E15" i="26"/>
  <c r="F15" i="26" s="1"/>
  <c r="L15" i="26"/>
  <c r="E16" i="26"/>
  <c r="F16" i="26" s="1"/>
  <c r="L16" i="26"/>
  <c r="E17" i="26"/>
  <c r="F17" i="26" s="1"/>
  <c r="L17" i="26"/>
  <c r="E18" i="26"/>
  <c r="F18" i="26" s="1"/>
  <c r="L18" i="26"/>
  <c r="M18" i="26" s="1"/>
  <c r="E19" i="26"/>
  <c r="F19" i="26" s="1"/>
  <c r="L19" i="26"/>
  <c r="E20" i="26"/>
  <c r="F20" i="26" s="1"/>
  <c r="L20" i="26"/>
  <c r="E21" i="26"/>
  <c r="F21" i="26" s="1"/>
  <c r="L21" i="26"/>
  <c r="E22" i="26"/>
  <c r="F22" i="26" s="1"/>
  <c r="L22" i="26"/>
  <c r="M22" i="26" s="1"/>
  <c r="E23" i="26"/>
  <c r="F23" i="26" s="1"/>
  <c r="L23" i="26"/>
  <c r="E24" i="26"/>
  <c r="F24" i="26" s="1"/>
  <c r="L24" i="26"/>
  <c r="E25" i="26"/>
  <c r="F25" i="26" s="1"/>
  <c r="L25" i="26"/>
  <c r="E26" i="26"/>
  <c r="F26" i="26" s="1"/>
  <c r="L26" i="26"/>
  <c r="M26" i="26" s="1"/>
  <c r="E27" i="26"/>
  <c r="F27" i="26" s="1"/>
  <c r="L27" i="26"/>
  <c r="E28" i="26"/>
  <c r="F28" i="26" s="1"/>
  <c r="L28" i="26"/>
  <c r="E29" i="26"/>
  <c r="F29" i="26" s="1"/>
  <c r="L29" i="26"/>
  <c r="E30" i="26"/>
  <c r="F30" i="26" s="1"/>
  <c r="L30" i="26"/>
  <c r="E31" i="26"/>
  <c r="F31" i="26" s="1"/>
  <c r="L31" i="26"/>
  <c r="E32" i="26"/>
  <c r="F32" i="26" s="1"/>
  <c r="L32" i="26"/>
  <c r="M32" i="26" s="1"/>
  <c r="E33" i="26"/>
  <c r="F33" i="26" s="1"/>
  <c r="L33" i="26"/>
  <c r="E34" i="26"/>
  <c r="F34" i="26" s="1"/>
  <c r="L34" i="26"/>
  <c r="M34" i="26" s="1"/>
  <c r="E35" i="26"/>
  <c r="F35" i="26" s="1"/>
  <c r="L35" i="26"/>
  <c r="E36" i="26"/>
  <c r="F36" i="26" s="1"/>
  <c r="L36" i="26"/>
  <c r="E37" i="26"/>
  <c r="F37" i="26" s="1"/>
  <c r="L37" i="26"/>
  <c r="E38" i="26"/>
  <c r="F38" i="26" s="1"/>
  <c r="L38" i="26"/>
  <c r="M38" i="26" s="1"/>
  <c r="E39" i="26"/>
  <c r="F39" i="26" s="1"/>
  <c r="L39" i="26"/>
  <c r="E40" i="26"/>
  <c r="F40" i="26" s="1"/>
  <c r="L40" i="26"/>
  <c r="E41" i="26"/>
  <c r="F41" i="26" s="1"/>
  <c r="L41" i="26"/>
  <c r="E42" i="26"/>
  <c r="F42" i="26" s="1"/>
  <c r="L42" i="26"/>
  <c r="M42" i="26" s="1"/>
  <c r="E43" i="26"/>
  <c r="F43" i="26" s="1"/>
  <c r="L43" i="26"/>
  <c r="E44" i="26"/>
  <c r="F44" i="26" s="1"/>
  <c r="L44" i="26"/>
  <c r="E45" i="26"/>
  <c r="F45" i="26" s="1"/>
  <c r="L45" i="26"/>
  <c r="M46" i="26"/>
  <c r="E46" i="26"/>
  <c r="F46" i="26" s="1"/>
  <c r="L46" i="26"/>
  <c r="E47" i="26"/>
  <c r="F47" i="26" s="1"/>
  <c r="L47" i="26"/>
  <c r="E48" i="26"/>
  <c r="F48" i="26" s="1"/>
  <c r="L48" i="26"/>
  <c r="E49" i="26"/>
  <c r="F49" i="26" s="1"/>
  <c r="L49" i="26"/>
  <c r="E50" i="26"/>
  <c r="F50" i="26" s="1"/>
  <c r="L50" i="26"/>
  <c r="M50" i="26" s="1"/>
  <c r="E51" i="26"/>
  <c r="F51" i="26" s="1"/>
  <c r="L51" i="26"/>
  <c r="E52" i="26"/>
  <c r="F52" i="26" s="1"/>
  <c r="L52" i="26"/>
  <c r="E53" i="26"/>
  <c r="F53" i="26" s="1"/>
  <c r="L53" i="26"/>
  <c r="E54" i="26"/>
  <c r="F54" i="26" s="1"/>
  <c r="L54" i="26"/>
  <c r="E55" i="26"/>
  <c r="F55" i="26" s="1"/>
  <c r="L55" i="26"/>
  <c r="E56" i="26"/>
  <c r="F56" i="26" s="1"/>
  <c r="L56" i="26"/>
  <c r="E57" i="26"/>
  <c r="F57" i="26" s="1"/>
  <c r="L57" i="26"/>
  <c r="E58" i="26"/>
  <c r="F58" i="26" s="1"/>
  <c r="L58" i="26"/>
  <c r="M58" i="26" s="1"/>
  <c r="E59" i="26"/>
  <c r="F59" i="26" s="1"/>
  <c r="L59" i="26"/>
  <c r="E60" i="26"/>
  <c r="F60" i="26" s="1"/>
  <c r="L60" i="26"/>
  <c r="E61" i="26"/>
  <c r="F61" i="26" s="1"/>
  <c r="L61" i="26"/>
  <c r="E62" i="26"/>
  <c r="F62" i="26" s="1"/>
  <c r="L62" i="26"/>
  <c r="M62" i="26" s="1"/>
  <c r="E63" i="26"/>
  <c r="F63" i="26" s="1"/>
  <c r="L63" i="26"/>
  <c r="E8" i="25"/>
  <c r="F8" i="25" s="1"/>
  <c r="L8" i="25"/>
  <c r="E9" i="25"/>
  <c r="F9" i="25" s="1"/>
  <c r="L9" i="25"/>
  <c r="E10" i="25"/>
  <c r="F10" i="25" s="1"/>
  <c r="L10" i="25"/>
  <c r="E11" i="25"/>
  <c r="F11" i="25" s="1"/>
  <c r="L11" i="25"/>
  <c r="E12" i="25"/>
  <c r="F12" i="25" s="1"/>
  <c r="L12" i="25"/>
  <c r="E13" i="25"/>
  <c r="F13" i="25" s="1"/>
  <c r="L13" i="25"/>
  <c r="E14" i="25"/>
  <c r="F14" i="25" s="1"/>
  <c r="L14" i="25"/>
  <c r="E15" i="25"/>
  <c r="F15" i="25" s="1"/>
  <c r="L15" i="25"/>
  <c r="E16" i="25"/>
  <c r="F16" i="25" s="1"/>
  <c r="L16" i="25"/>
  <c r="E17" i="25"/>
  <c r="F17" i="25" s="1"/>
  <c r="L17" i="25"/>
  <c r="E18" i="25"/>
  <c r="F18" i="25" s="1"/>
  <c r="L18" i="25"/>
  <c r="E19" i="25"/>
  <c r="F19" i="25" s="1"/>
  <c r="L19" i="25"/>
  <c r="E20" i="25"/>
  <c r="F20" i="25" s="1"/>
  <c r="L20" i="25"/>
  <c r="E21" i="25"/>
  <c r="F21" i="25" s="1"/>
  <c r="L21" i="25"/>
  <c r="E22" i="25"/>
  <c r="F22" i="25" s="1"/>
  <c r="L22" i="25"/>
  <c r="E23" i="25"/>
  <c r="F23" i="25" s="1"/>
  <c r="L23" i="25"/>
  <c r="E24" i="25"/>
  <c r="F24" i="25" s="1"/>
  <c r="L24" i="25"/>
  <c r="E25" i="25"/>
  <c r="F25" i="25" s="1"/>
  <c r="L25" i="25"/>
  <c r="E26" i="25"/>
  <c r="F26" i="25" s="1"/>
  <c r="L26" i="25"/>
  <c r="E27" i="25"/>
  <c r="F27" i="25" s="1"/>
  <c r="L27" i="25"/>
  <c r="E28" i="25"/>
  <c r="F28" i="25" s="1"/>
  <c r="L28" i="25"/>
  <c r="E29" i="25"/>
  <c r="F29" i="25" s="1"/>
  <c r="L29" i="25"/>
  <c r="E30" i="25"/>
  <c r="F30" i="25" s="1"/>
  <c r="L30" i="25"/>
  <c r="E31" i="25"/>
  <c r="F31" i="25" s="1"/>
  <c r="L31" i="25"/>
  <c r="E32" i="25"/>
  <c r="F32" i="25" s="1"/>
  <c r="L32" i="25"/>
  <c r="E33" i="25"/>
  <c r="F33" i="25" s="1"/>
  <c r="L33" i="25"/>
  <c r="E34" i="25"/>
  <c r="F34" i="25" s="1"/>
  <c r="L34" i="25"/>
  <c r="E35" i="25"/>
  <c r="F35" i="25" s="1"/>
  <c r="L35" i="25"/>
  <c r="E36" i="25"/>
  <c r="F36" i="25" s="1"/>
  <c r="L36" i="25"/>
  <c r="E37" i="25"/>
  <c r="F37" i="25" s="1"/>
  <c r="L37" i="25"/>
  <c r="E38" i="25"/>
  <c r="F38" i="25" s="1"/>
  <c r="L38" i="25"/>
  <c r="E39" i="25"/>
  <c r="F39" i="25" s="1"/>
  <c r="L39" i="25"/>
  <c r="E40" i="25"/>
  <c r="F40" i="25" s="1"/>
  <c r="L40" i="25"/>
  <c r="E41" i="25"/>
  <c r="F41" i="25" s="1"/>
  <c r="L41" i="25"/>
  <c r="E42" i="25"/>
  <c r="F42" i="25" s="1"/>
  <c r="L42" i="25"/>
  <c r="E43" i="25"/>
  <c r="F43" i="25" s="1"/>
  <c r="L43" i="25"/>
  <c r="E44" i="25"/>
  <c r="F44" i="25" s="1"/>
  <c r="L44" i="25"/>
  <c r="E45" i="25"/>
  <c r="F45" i="25" s="1"/>
  <c r="L45" i="25"/>
  <c r="E46" i="25"/>
  <c r="F46" i="25" s="1"/>
  <c r="L46" i="25"/>
  <c r="E47" i="25"/>
  <c r="F47" i="25" s="1"/>
  <c r="L47" i="25"/>
  <c r="E48" i="25"/>
  <c r="F48" i="25" s="1"/>
  <c r="L48" i="25"/>
  <c r="E49" i="25"/>
  <c r="F49" i="25" s="1"/>
  <c r="L49" i="25"/>
  <c r="E50" i="25"/>
  <c r="F50" i="25" s="1"/>
  <c r="L50" i="25"/>
  <c r="E51" i="25"/>
  <c r="F51" i="25" s="1"/>
  <c r="L51" i="25"/>
  <c r="E52" i="25"/>
  <c r="F52" i="25" s="1"/>
  <c r="L52" i="25"/>
  <c r="E53" i="25"/>
  <c r="F53" i="25" s="1"/>
  <c r="L53" i="25"/>
  <c r="E54" i="25"/>
  <c r="F54" i="25" s="1"/>
  <c r="L54" i="25"/>
  <c r="E55" i="25"/>
  <c r="F55" i="25" s="1"/>
  <c r="L55" i="25"/>
  <c r="E56" i="25"/>
  <c r="F56" i="25" s="1"/>
  <c r="L56" i="25"/>
  <c r="E57" i="25"/>
  <c r="F57" i="25" s="1"/>
  <c r="L57" i="25"/>
  <c r="E58" i="25"/>
  <c r="F58" i="25" s="1"/>
  <c r="L58" i="25"/>
  <c r="E59" i="25"/>
  <c r="F59" i="25" s="1"/>
  <c r="L59" i="25"/>
  <c r="E60" i="25"/>
  <c r="F60" i="25" s="1"/>
  <c r="L60" i="25"/>
  <c r="E61" i="25"/>
  <c r="F61" i="25" s="1"/>
  <c r="L61" i="25"/>
  <c r="E62" i="25"/>
  <c r="F62" i="25" s="1"/>
  <c r="L62" i="25"/>
  <c r="E63" i="25"/>
  <c r="F63" i="25" s="1"/>
  <c r="L63" i="25"/>
  <c r="E9" i="24"/>
  <c r="K9" i="24"/>
  <c r="E10" i="24"/>
  <c r="K10" i="24"/>
  <c r="E11" i="24"/>
  <c r="U11" i="24"/>
  <c r="E12" i="24"/>
  <c r="K12" i="24"/>
  <c r="T12" i="24"/>
  <c r="E13" i="24"/>
  <c r="U13" i="24"/>
  <c r="T13" i="24"/>
  <c r="E14" i="24"/>
  <c r="U14" i="24"/>
  <c r="T14" i="24"/>
  <c r="E15" i="24"/>
  <c r="K15" i="24"/>
  <c r="T15" i="24"/>
  <c r="E16" i="24"/>
  <c r="K16" i="24"/>
  <c r="T16" i="24"/>
  <c r="E17" i="24"/>
  <c r="K17" i="24"/>
  <c r="N17" i="24"/>
  <c r="T17" i="24"/>
  <c r="E18" i="24"/>
  <c r="K18" i="24"/>
  <c r="N18" i="24"/>
  <c r="T18" i="24"/>
  <c r="E19" i="24"/>
  <c r="K19" i="24"/>
  <c r="N19" i="24"/>
  <c r="T19" i="24"/>
  <c r="U19" i="24"/>
  <c r="V19" i="24"/>
  <c r="Y19" i="24" s="1"/>
  <c r="E20" i="24"/>
  <c r="K20" i="24"/>
  <c r="N20" i="24"/>
  <c r="T20" i="24"/>
  <c r="U20" i="24"/>
  <c r="X20" i="24" s="1"/>
  <c r="V20" i="24"/>
  <c r="Y20" i="24" s="1"/>
  <c r="E21" i="24"/>
  <c r="K21" i="24"/>
  <c r="N21" i="24"/>
  <c r="T21" i="24"/>
  <c r="U21" i="24"/>
  <c r="X21" i="24" s="1"/>
  <c r="V21" i="24"/>
  <c r="Y21" i="24" s="1"/>
  <c r="E22" i="24"/>
  <c r="K22" i="24"/>
  <c r="N22" i="24"/>
  <c r="T22" i="24"/>
  <c r="U22" i="24"/>
  <c r="X22" i="24" s="1"/>
  <c r="V22" i="24"/>
  <c r="Y22" i="24" s="1"/>
  <c r="AB22" i="24" s="1"/>
  <c r="E23" i="24"/>
  <c r="H23" i="24"/>
  <c r="K23" i="24"/>
  <c r="N23" i="24"/>
  <c r="T23" i="24"/>
  <c r="U23" i="24"/>
  <c r="X23" i="24" s="1"/>
  <c r="V23" i="24"/>
  <c r="Y23" i="24" s="1"/>
  <c r="E24" i="24"/>
  <c r="H24" i="24"/>
  <c r="K24" i="24"/>
  <c r="N24" i="24"/>
  <c r="Q24" i="24"/>
  <c r="T24" i="24"/>
  <c r="U24" i="24"/>
  <c r="V24" i="24"/>
  <c r="Y24" i="24" s="1"/>
  <c r="E25" i="24"/>
  <c r="H25" i="24"/>
  <c r="K25" i="24"/>
  <c r="N25" i="24"/>
  <c r="Q25" i="24"/>
  <c r="T25" i="24"/>
  <c r="U25" i="24"/>
  <c r="V25" i="24"/>
  <c r="Y25" i="24" s="1"/>
  <c r="E26" i="24"/>
  <c r="H26" i="24"/>
  <c r="K26" i="24"/>
  <c r="N26" i="24"/>
  <c r="Q26" i="24"/>
  <c r="T26" i="24"/>
  <c r="U26" i="24"/>
  <c r="X26" i="24" s="1"/>
  <c r="V26" i="24"/>
  <c r="Y26" i="24" s="1"/>
  <c r="E27" i="24"/>
  <c r="H27" i="24"/>
  <c r="K27" i="24"/>
  <c r="N27" i="24"/>
  <c r="Q27" i="24"/>
  <c r="T27" i="24"/>
  <c r="U27" i="24"/>
  <c r="X27" i="24" s="1"/>
  <c r="V27" i="24"/>
  <c r="E28" i="24"/>
  <c r="H28" i="24"/>
  <c r="K28" i="24"/>
  <c r="N28" i="24"/>
  <c r="Q28" i="24"/>
  <c r="T28" i="24"/>
  <c r="U28" i="24"/>
  <c r="X28" i="24" s="1"/>
  <c r="V28" i="24"/>
  <c r="E29" i="24"/>
  <c r="H29" i="24"/>
  <c r="K29" i="24"/>
  <c r="N29" i="24"/>
  <c r="Q29" i="24"/>
  <c r="T29" i="24"/>
  <c r="U29" i="24"/>
  <c r="V29" i="24"/>
  <c r="Y29" i="24" s="1"/>
  <c r="E30" i="24"/>
  <c r="H30" i="24"/>
  <c r="K30" i="24"/>
  <c r="N30" i="24"/>
  <c r="Q30" i="24"/>
  <c r="T30" i="24"/>
  <c r="U30" i="24"/>
  <c r="V30" i="24"/>
  <c r="Y30" i="24" s="1"/>
  <c r="E31" i="24"/>
  <c r="H31" i="24"/>
  <c r="K31" i="24"/>
  <c r="N31" i="24"/>
  <c r="Q31" i="24"/>
  <c r="T31" i="24"/>
  <c r="U31" i="24"/>
  <c r="X31" i="24" s="1"/>
  <c r="V31" i="24"/>
  <c r="Y31" i="24" s="1"/>
  <c r="E32" i="24"/>
  <c r="H32" i="24"/>
  <c r="K32" i="24"/>
  <c r="N32" i="24"/>
  <c r="Q32" i="24"/>
  <c r="T32" i="24"/>
  <c r="U32" i="24"/>
  <c r="V32" i="24"/>
  <c r="Y32" i="24" s="1"/>
  <c r="E33" i="24"/>
  <c r="H33" i="24"/>
  <c r="K33" i="24"/>
  <c r="N33" i="24"/>
  <c r="Q33" i="24"/>
  <c r="T33" i="24"/>
  <c r="U33" i="24"/>
  <c r="V33" i="24"/>
  <c r="Y33" i="24" s="1"/>
  <c r="E34" i="24"/>
  <c r="K34" i="24"/>
  <c r="Q34" i="24"/>
  <c r="T34" i="24"/>
  <c r="U34" i="24"/>
  <c r="V34" i="24"/>
  <c r="Y34" i="24" s="1"/>
  <c r="E35" i="24"/>
  <c r="K35" i="24"/>
  <c r="Q35" i="24"/>
  <c r="T35" i="24"/>
  <c r="U35" i="24"/>
  <c r="V35" i="24"/>
  <c r="Y35" i="24" s="1"/>
  <c r="E36" i="24"/>
  <c r="K36" i="24" s="1"/>
  <c r="W36" i="24" s="1"/>
  <c r="Z36" i="24" s="1"/>
  <c r="AC36" i="24" s="1"/>
  <c r="E37" i="24"/>
  <c r="K37" i="24" s="1"/>
  <c r="W37" i="24" s="1"/>
  <c r="Z37" i="24" s="1"/>
  <c r="E38" i="24"/>
  <c r="K38" i="24" s="1"/>
  <c r="W38" i="24" s="1"/>
  <c r="Z38" i="24" s="1"/>
  <c r="E39" i="24"/>
  <c r="K39" i="24" s="1"/>
  <c r="W39" i="24" s="1"/>
  <c r="Z39" i="24" s="1"/>
  <c r="E40" i="24"/>
  <c r="K40" i="24" s="1"/>
  <c r="W40" i="24" s="1"/>
  <c r="Z40" i="24" s="1"/>
  <c r="E41" i="24"/>
  <c r="K41" i="24" s="1"/>
  <c r="W41" i="24" s="1"/>
  <c r="Z41" i="24" s="1"/>
  <c r="E42" i="24"/>
  <c r="K42" i="24" s="1"/>
  <c r="W42" i="24" s="1"/>
  <c r="Z42" i="24" s="1"/>
  <c r="E43" i="24"/>
  <c r="K43" i="24" s="1"/>
  <c r="W43" i="24" s="1"/>
  <c r="Z43" i="24" s="1"/>
  <c r="E44" i="24"/>
  <c r="K44" i="24" s="1"/>
  <c r="W44" i="24" s="1"/>
  <c r="Z44" i="24" s="1"/>
  <c r="E45" i="24"/>
  <c r="K45" i="24" s="1"/>
  <c r="W45" i="24" s="1"/>
  <c r="Z45" i="24" s="1"/>
  <c r="E46" i="24"/>
  <c r="K46" i="24" s="1"/>
  <c r="W46" i="24" s="1"/>
  <c r="Z46" i="24" s="1"/>
  <c r="E47" i="24"/>
  <c r="K47" i="24" s="1"/>
  <c r="W47" i="24" s="1"/>
  <c r="Z47" i="24" s="1"/>
  <c r="E48" i="24"/>
  <c r="K48" i="24" s="1"/>
  <c r="W48" i="24" s="1"/>
  <c r="Z48" i="24" s="1"/>
  <c r="E49" i="24"/>
  <c r="K49" i="24" s="1"/>
  <c r="W49" i="24" s="1"/>
  <c r="Z49" i="24" s="1"/>
  <c r="E50" i="24"/>
  <c r="K50" i="24" s="1"/>
  <c r="W50" i="24" s="1"/>
  <c r="Z50" i="24" s="1"/>
  <c r="E51" i="24"/>
  <c r="K51" i="24" s="1"/>
  <c r="W51" i="24" s="1"/>
  <c r="Z51" i="24" s="1"/>
  <c r="E52" i="24"/>
  <c r="K52" i="24" s="1"/>
  <c r="W52" i="24" s="1"/>
  <c r="Z52" i="24" s="1"/>
  <c r="E53" i="24"/>
  <c r="K53" i="24" s="1"/>
  <c r="W53" i="24" s="1"/>
  <c r="Z53" i="24" s="1"/>
  <c r="E54" i="24"/>
  <c r="K54" i="24" s="1"/>
  <c r="W54" i="24" s="1"/>
  <c r="Z54" i="24" s="1"/>
  <c r="E55" i="24"/>
  <c r="K55" i="24" s="1"/>
  <c r="W55" i="24" s="1"/>
  <c r="Z55" i="24" s="1"/>
  <c r="E56" i="24"/>
  <c r="K56" i="24" s="1"/>
  <c r="W56" i="24" s="1"/>
  <c r="Z56" i="24" s="1"/>
  <c r="E57" i="24"/>
  <c r="K57" i="24" s="1"/>
  <c r="W57" i="24" s="1"/>
  <c r="Z57" i="24" s="1"/>
  <c r="E58" i="24"/>
  <c r="K58" i="24" s="1"/>
  <c r="W58" i="24" s="1"/>
  <c r="Z58" i="24" s="1"/>
  <c r="E59" i="24"/>
  <c r="K59" i="24" s="1"/>
  <c r="W59" i="24" s="1"/>
  <c r="Z59" i="24" s="1"/>
  <c r="E60" i="24"/>
  <c r="K60" i="24" s="1"/>
  <c r="W60" i="24" s="1"/>
  <c r="Z60" i="24" s="1"/>
  <c r="E61" i="24"/>
  <c r="K61" i="24" s="1"/>
  <c r="W61" i="24" s="1"/>
  <c r="Z61" i="24" s="1"/>
  <c r="F8" i="23"/>
  <c r="H8" i="23" s="1"/>
  <c r="J8" i="23" s="1"/>
  <c r="O8" i="23"/>
  <c r="F9" i="23"/>
  <c r="H9" i="23" s="1"/>
  <c r="J9" i="23" s="1"/>
  <c r="O9" i="23"/>
  <c r="F10" i="23"/>
  <c r="H10" i="23" s="1"/>
  <c r="J10" i="23" s="1"/>
  <c r="O10" i="23"/>
  <c r="F11" i="23"/>
  <c r="H11" i="23" s="1"/>
  <c r="J11" i="23" s="1"/>
  <c r="O11" i="23"/>
  <c r="F12" i="23"/>
  <c r="H12" i="23" s="1"/>
  <c r="J12" i="23" s="1"/>
  <c r="O12" i="23"/>
  <c r="F13" i="23"/>
  <c r="H13" i="23" s="1"/>
  <c r="J13" i="23" s="1"/>
  <c r="O13" i="23"/>
  <c r="F14" i="23"/>
  <c r="H14" i="23" s="1"/>
  <c r="J14" i="23" s="1"/>
  <c r="O14" i="23"/>
  <c r="F15" i="23"/>
  <c r="H15" i="23" s="1"/>
  <c r="J15" i="23" s="1"/>
  <c r="O15" i="23"/>
  <c r="P15" i="23" s="1"/>
  <c r="F16" i="23"/>
  <c r="H16" i="23" s="1"/>
  <c r="J16" i="23" s="1"/>
  <c r="O16" i="23"/>
  <c r="F17" i="23"/>
  <c r="H17" i="23" s="1"/>
  <c r="J17" i="23" s="1"/>
  <c r="O17" i="23"/>
  <c r="F18" i="23"/>
  <c r="H18" i="23" s="1"/>
  <c r="J18" i="23" s="1"/>
  <c r="O18" i="23"/>
  <c r="F19" i="23"/>
  <c r="H19" i="23" s="1"/>
  <c r="J19" i="23" s="1"/>
  <c r="O19" i="23"/>
  <c r="P19" i="23" s="1"/>
  <c r="F20" i="23"/>
  <c r="H20" i="23" s="1"/>
  <c r="J20" i="23" s="1"/>
  <c r="O20" i="23"/>
  <c r="F21" i="23"/>
  <c r="H21" i="23" s="1"/>
  <c r="J21" i="23" s="1"/>
  <c r="O21" i="23"/>
  <c r="F22" i="23"/>
  <c r="H22" i="23" s="1"/>
  <c r="J22" i="23" s="1"/>
  <c r="O22" i="23"/>
  <c r="F23" i="23"/>
  <c r="H23" i="23" s="1"/>
  <c r="J23" i="23" s="1"/>
  <c r="O23" i="23"/>
  <c r="P23" i="23" s="1"/>
  <c r="F24" i="23"/>
  <c r="H24" i="23" s="1"/>
  <c r="J24" i="23" s="1"/>
  <c r="O24" i="23"/>
  <c r="F25" i="23"/>
  <c r="H25" i="23" s="1"/>
  <c r="J25" i="23" s="1"/>
  <c r="O25" i="23"/>
  <c r="P25" i="23" s="1"/>
  <c r="F26" i="23"/>
  <c r="H26" i="23" s="1"/>
  <c r="J26" i="23" s="1"/>
  <c r="O26" i="23"/>
  <c r="F27" i="23"/>
  <c r="H27" i="23" s="1"/>
  <c r="J27" i="23" s="1"/>
  <c r="O27" i="23"/>
  <c r="P27" i="23" s="1"/>
  <c r="F28" i="23"/>
  <c r="H28" i="23" s="1"/>
  <c r="J28" i="23" s="1"/>
  <c r="O28" i="23"/>
  <c r="P29" i="23"/>
  <c r="F29" i="23"/>
  <c r="H29" i="23" s="1"/>
  <c r="J29" i="23" s="1"/>
  <c r="O29" i="23"/>
  <c r="F30" i="23"/>
  <c r="H30" i="23" s="1"/>
  <c r="J30" i="23" s="1"/>
  <c r="O30" i="23"/>
  <c r="F31" i="23"/>
  <c r="H31" i="23" s="1"/>
  <c r="J31" i="23" s="1"/>
  <c r="O31" i="23"/>
  <c r="P31" i="23" s="1"/>
  <c r="F32" i="23"/>
  <c r="H32" i="23" s="1"/>
  <c r="J32" i="23" s="1"/>
  <c r="O32" i="23"/>
  <c r="F33" i="23"/>
  <c r="H33" i="23" s="1"/>
  <c r="J33" i="23" s="1"/>
  <c r="O33" i="23"/>
  <c r="P33" i="23" s="1"/>
  <c r="F34" i="23"/>
  <c r="H34" i="23" s="1"/>
  <c r="J34" i="23" s="1"/>
  <c r="O34" i="23"/>
  <c r="F35" i="23"/>
  <c r="H35" i="23" s="1"/>
  <c r="J35" i="23" s="1"/>
  <c r="O35" i="23"/>
  <c r="P35" i="23" s="1"/>
  <c r="F36" i="23"/>
  <c r="H36" i="23" s="1"/>
  <c r="J36" i="23" s="1"/>
  <c r="O36" i="23"/>
  <c r="F37" i="23"/>
  <c r="H37" i="23" s="1"/>
  <c r="J37" i="23" s="1"/>
  <c r="O37" i="23"/>
  <c r="F38" i="23"/>
  <c r="H38" i="23" s="1"/>
  <c r="J38" i="23" s="1"/>
  <c r="O38" i="23"/>
  <c r="F39" i="23"/>
  <c r="H39" i="23" s="1"/>
  <c r="J39" i="23" s="1"/>
  <c r="O39" i="23"/>
  <c r="F40" i="23"/>
  <c r="H40" i="23" s="1"/>
  <c r="J40" i="23" s="1"/>
  <c r="O40" i="23"/>
  <c r="F41" i="23"/>
  <c r="H41" i="23" s="1"/>
  <c r="J41" i="23" s="1"/>
  <c r="O41" i="23"/>
  <c r="F42" i="23"/>
  <c r="H42" i="23" s="1"/>
  <c r="J42" i="23" s="1"/>
  <c r="O42" i="23"/>
  <c r="F43" i="23"/>
  <c r="H43" i="23" s="1"/>
  <c r="J43" i="23" s="1"/>
  <c r="O43" i="23"/>
  <c r="F44" i="23"/>
  <c r="H44" i="23" s="1"/>
  <c r="J44" i="23" s="1"/>
  <c r="O44" i="23"/>
  <c r="F45" i="23"/>
  <c r="H45" i="23" s="1"/>
  <c r="J45" i="23" s="1"/>
  <c r="O45" i="23"/>
  <c r="F46" i="23"/>
  <c r="H46" i="23" s="1"/>
  <c r="J46" i="23" s="1"/>
  <c r="O46" i="23"/>
  <c r="F47" i="23"/>
  <c r="H47" i="23" s="1"/>
  <c r="J47" i="23" s="1"/>
  <c r="O47" i="23"/>
  <c r="F48" i="23"/>
  <c r="H48" i="23" s="1"/>
  <c r="J48" i="23" s="1"/>
  <c r="O48" i="23"/>
  <c r="F49" i="23"/>
  <c r="H49" i="23" s="1"/>
  <c r="J49" i="23" s="1"/>
  <c r="O49" i="23"/>
  <c r="F50" i="23"/>
  <c r="H50" i="23" s="1"/>
  <c r="J50" i="23" s="1"/>
  <c r="O50" i="23"/>
  <c r="F51" i="23"/>
  <c r="H51" i="23" s="1"/>
  <c r="J51" i="23" s="1"/>
  <c r="O51" i="23"/>
  <c r="F52" i="23"/>
  <c r="H52" i="23" s="1"/>
  <c r="J52" i="23" s="1"/>
  <c r="O52" i="23"/>
  <c r="F53" i="23"/>
  <c r="H53" i="23" s="1"/>
  <c r="J53" i="23" s="1"/>
  <c r="O53" i="23"/>
  <c r="F54" i="23"/>
  <c r="H54" i="23" s="1"/>
  <c r="J54" i="23" s="1"/>
  <c r="O54" i="23"/>
  <c r="F55" i="23"/>
  <c r="H55" i="23" s="1"/>
  <c r="J55" i="23" s="1"/>
  <c r="O55" i="23"/>
  <c r="F56" i="23"/>
  <c r="H56" i="23" s="1"/>
  <c r="J56" i="23" s="1"/>
  <c r="O56" i="23"/>
  <c r="F57" i="23"/>
  <c r="H57" i="23" s="1"/>
  <c r="J57" i="23" s="1"/>
  <c r="O57" i="23"/>
  <c r="F58" i="23"/>
  <c r="H58" i="23" s="1"/>
  <c r="J58" i="23" s="1"/>
  <c r="O58" i="23"/>
  <c r="F59" i="23"/>
  <c r="H59" i="23" s="1"/>
  <c r="J59" i="23" s="1"/>
  <c r="O59" i="23"/>
  <c r="F60" i="23"/>
  <c r="H60" i="23" s="1"/>
  <c r="J60" i="23" s="1"/>
  <c r="O60" i="23"/>
  <c r="F61" i="23"/>
  <c r="H61" i="23" s="1"/>
  <c r="J61" i="23" s="1"/>
  <c r="O61" i="23"/>
  <c r="F62" i="23"/>
  <c r="H62" i="23" s="1"/>
  <c r="J62" i="23" s="1"/>
  <c r="O62" i="23"/>
  <c r="F63" i="23"/>
  <c r="H63" i="23" s="1"/>
  <c r="J63" i="23" s="1"/>
  <c r="O63" i="23"/>
  <c r="F64" i="23"/>
  <c r="H64" i="23" s="1"/>
  <c r="J64" i="23" s="1"/>
  <c r="O64" i="23"/>
  <c r="F65" i="23"/>
  <c r="H65" i="23" s="1"/>
  <c r="J65" i="23" s="1"/>
  <c r="O65" i="23"/>
  <c r="F66" i="23"/>
  <c r="H66" i="23" s="1"/>
  <c r="J66" i="23" s="1"/>
  <c r="O66" i="23"/>
  <c r="F67" i="23"/>
  <c r="H67" i="23" s="1"/>
  <c r="J67" i="23" s="1"/>
  <c r="O67" i="23"/>
  <c r="H8" i="1"/>
  <c r="H9" i="1"/>
  <c r="H9" i="27" s="1"/>
  <c r="H10" i="1"/>
  <c r="H10" i="27" s="1"/>
  <c r="H11" i="1"/>
  <c r="H11" i="27" s="1"/>
  <c r="H12" i="1"/>
  <c r="H12" i="27" s="1"/>
  <c r="H13" i="1"/>
  <c r="H13" i="27" s="1"/>
  <c r="H14" i="1"/>
  <c r="H15" i="1"/>
  <c r="H15" i="27" s="1"/>
  <c r="H16" i="1"/>
  <c r="H16" i="27" s="1"/>
  <c r="H17" i="1"/>
  <c r="H17" i="27" s="1"/>
  <c r="H18" i="1"/>
  <c r="H19" i="1"/>
  <c r="H20" i="1"/>
  <c r="H20" i="27" s="1"/>
  <c r="H21" i="1"/>
  <c r="H21" i="27" s="1"/>
  <c r="H22" i="1"/>
  <c r="H22" i="27" s="1"/>
  <c r="H23" i="1"/>
  <c r="H24" i="1"/>
  <c r="H24" i="27" s="1"/>
  <c r="H25" i="1"/>
  <c r="H25" i="27" s="1"/>
  <c r="H26" i="1"/>
  <c r="H26" i="27" s="1"/>
  <c r="H27" i="1"/>
  <c r="H28" i="1"/>
  <c r="H28" i="27" s="1"/>
  <c r="H29" i="1"/>
  <c r="H29" i="27" s="1"/>
  <c r="H30" i="1"/>
  <c r="H31" i="1"/>
  <c r="H32" i="1"/>
  <c r="H32" i="27" s="1"/>
  <c r="H33" i="1"/>
  <c r="H33" i="27" s="1"/>
  <c r="H34" i="1"/>
  <c r="H34" i="27" s="1"/>
  <c r="H35" i="1"/>
  <c r="H36" i="1"/>
  <c r="H37" i="1"/>
  <c r="H37" i="27" s="1"/>
  <c r="H38" i="1"/>
  <c r="H38" i="27" s="1"/>
  <c r="H39" i="1"/>
  <c r="H39" i="27" s="1"/>
  <c r="H40" i="1"/>
  <c r="H41" i="1"/>
  <c r="H41" i="27" s="1"/>
  <c r="H42" i="1"/>
  <c r="H42" i="27" s="1"/>
  <c r="H43" i="1"/>
  <c r="H43" i="27" s="1"/>
  <c r="H44" i="1"/>
  <c r="H45" i="1"/>
  <c r="H45" i="27" s="1"/>
  <c r="H46" i="1"/>
  <c r="K46" i="1" s="1"/>
  <c r="K46" i="27" s="1"/>
  <c r="H47" i="1"/>
  <c r="H47" i="27" s="1"/>
  <c r="H48" i="1"/>
  <c r="H49" i="1"/>
  <c r="H49" i="27" s="1"/>
  <c r="H50" i="1"/>
  <c r="H50" i="27" s="1"/>
  <c r="H51" i="1"/>
  <c r="H51" i="27" s="1"/>
  <c r="H52" i="1"/>
  <c r="H53" i="1"/>
  <c r="H53" i="27" s="1"/>
  <c r="H54" i="1"/>
  <c r="H54" i="27" s="1"/>
  <c r="H55" i="1"/>
  <c r="H55" i="27" s="1"/>
  <c r="H56" i="1"/>
  <c r="H56" i="27" s="1"/>
  <c r="H57" i="1"/>
  <c r="H57" i="27" s="1"/>
  <c r="H58" i="1"/>
  <c r="H58" i="27" s="1"/>
  <c r="H59" i="1"/>
  <c r="K59" i="1" s="1"/>
  <c r="K59" i="27" s="1"/>
  <c r="H60" i="1"/>
  <c r="H60" i="27" s="1"/>
  <c r="H61" i="1"/>
  <c r="H61" i="27" s="1"/>
  <c r="G8" i="39"/>
  <c r="J8" i="39"/>
  <c r="G9" i="39"/>
  <c r="J9" i="39" s="1"/>
  <c r="G10" i="39"/>
  <c r="J10" i="39" s="1"/>
  <c r="G11" i="39"/>
  <c r="J11" i="39" s="1"/>
  <c r="G12" i="39"/>
  <c r="J12" i="39" s="1"/>
  <c r="G13" i="39"/>
  <c r="J13" i="39"/>
  <c r="G14" i="39"/>
  <c r="J14" i="39"/>
  <c r="G15" i="39"/>
  <c r="J15" i="39" s="1"/>
  <c r="G16" i="39"/>
  <c r="J16" i="39" s="1"/>
  <c r="G17" i="39"/>
  <c r="J17" i="39" s="1"/>
  <c r="G18" i="39"/>
  <c r="J18" i="39" s="1"/>
  <c r="G19" i="39"/>
  <c r="J19" i="39"/>
  <c r="G20" i="39"/>
  <c r="J20" i="39" s="1"/>
  <c r="G21" i="39"/>
  <c r="J21" i="39" s="1"/>
  <c r="G22" i="39"/>
  <c r="J22" i="39" s="1"/>
  <c r="G23" i="39"/>
  <c r="J23" i="39" s="1"/>
  <c r="G24" i="39"/>
  <c r="J24" i="39" s="1"/>
  <c r="G25" i="39"/>
  <c r="J25" i="39" s="1"/>
  <c r="G26" i="39"/>
  <c r="J26" i="39" s="1"/>
  <c r="G27" i="39"/>
  <c r="J27" i="39" s="1"/>
  <c r="G28" i="39"/>
  <c r="J28" i="39" s="1"/>
  <c r="G29" i="39"/>
  <c r="J29" i="39"/>
  <c r="G30" i="39"/>
  <c r="J30" i="39" s="1"/>
  <c r="G31" i="39"/>
  <c r="J31" i="39" s="1"/>
  <c r="G32" i="39"/>
  <c r="J32" i="39" s="1"/>
  <c r="G33" i="39"/>
  <c r="J33" i="39" s="1"/>
  <c r="G34" i="39"/>
  <c r="J34" i="39" s="1"/>
  <c r="G35" i="39"/>
  <c r="J35" i="39" s="1"/>
  <c r="G36" i="39"/>
  <c r="J36" i="39" s="1"/>
  <c r="G37" i="39"/>
  <c r="J37" i="39" s="1"/>
  <c r="G38" i="39"/>
  <c r="J38" i="39" s="1"/>
  <c r="G39" i="39"/>
  <c r="J39" i="39" s="1"/>
  <c r="G40" i="39"/>
  <c r="J40" i="39" s="1"/>
  <c r="G41" i="39"/>
  <c r="J41" i="39" s="1"/>
  <c r="G42" i="39"/>
  <c r="J42" i="39" s="1"/>
  <c r="G43" i="39"/>
  <c r="J43" i="39" s="1"/>
  <c r="G44" i="39"/>
  <c r="J44" i="39" s="1"/>
  <c r="G45" i="39"/>
  <c r="J45" i="39" s="1"/>
  <c r="G46" i="39"/>
  <c r="J46" i="39" s="1"/>
  <c r="G47" i="39"/>
  <c r="J47" i="39" s="1"/>
  <c r="G48" i="39"/>
  <c r="J48" i="39" s="1"/>
  <c r="G49" i="39"/>
  <c r="J49" i="39" s="1"/>
  <c r="G50" i="39"/>
  <c r="J50" i="39" s="1"/>
  <c r="G51" i="39"/>
  <c r="J51" i="39" s="1"/>
  <c r="G52" i="39"/>
  <c r="J52" i="39" s="1"/>
  <c r="G53" i="39"/>
  <c r="J53" i="39" s="1"/>
  <c r="G54" i="39"/>
  <c r="J54" i="39" s="1"/>
  <c r="G55" i="39"/>
  <c r="J55" i="39"/>
  <c r="G56" i="39"/>
  <c r="J56" i="39" s="1"/>
  <c r="G57" i="39"/>
  <c r="J57" i="39" s="1"/>
  <c r="G58" i="39"/>
  <c r="J58" i="39" s="1"/>
  <c r="G59" i="39"/>
  <c r="J59" i="39" s="1"/>
  <c r="G60" i="39"/>
  <c r="G61" i="39"/>
  <c r="G62" i="39"/>
  <c r="G63" i="39"/>
  <c r="G64" i="39"/>
  <c r="E14" i="28"/>
  <c r="E14" i="36" s="1"/>
  <c r="E16" i="28"/>
  <c r="E16" i="36" s="1"/>
  <c r="D16" i="28"/>
  <c r="D16" i="36" s="1"/>
  <c r="H17" i="28"/>
  <c r="H17" i="36" s="1"/>
  <c r="G22" i="28"/>
  <c r="G22" i="36" s="1"/>
  <c r="I23" i="28"/>
  <c r="I23" i="36" s="1"/>
  <c r="E24" i="28"/>
  <c r="E24" i="36" s="1"/>
  <c r="I26" i="28"/>
  <c r="I26" i="36" s="1"/>
  <c r="G28" i="28"/>
  <c r="G28" i="36" s="1"/>
  <c r="I29" i="28"/>
  <c r="I29" i="36" s="1"/>
  <c r="I31" i="28"/>
  <c r="I31" i="36" s="1"/>
  <c r="D33" i="28"/>
  <c r="D33" i="36" s="1"/>
  <c r="C34" i="28"/>
  <c r="C34" i="36" s="1"/>
  <c r="C38" i="28"/>
  <c r="C38" i="36" s="1"/>
  <c r="D39" i="28"/>
  <c r="D39" i="36" s="1"/>
  <c r="D40" i="28"/>
  <c r="D40" i="36" s="1"/>
  <c r="F43" i="28"/>
  <c r="F43" i="36" s="1"/>
  <c r="D44" i="28"/>
  <c r="D44" i="36" s="1"/>
  <c r="F46" i="28"/>
  <c r="F46" i="36" s="1"/>
  <c r="F48" i="28"/>
  <c r="F48" i="36" s="1"/>
  <c r="E51" i="28"/>
  <c r="E51" i="36" s="1"/>
  <c r="I54" i="28"/>
  <c r="I54" i="36" s="1"/>
  <c r="J55" i="28"/>
  <c r="J55" i="36" s="1"/>
  <c r="D59" i="28"/>
  <c r="D59" i="36" s="1"/>
  <c r="J60" i="28"/>
  <c r="J60" i="36" s="1"/>
  <c r="K71" i="28"/>
  <c r="G16" i="28"/>
  <c r="G16" i="36" s="1"/>
  <c r="F16" i="28"/>
  <c r="F16" i="36" s="1"/>
  <c r="D18" i="28"/>
  <c r="D18" i="36" s="1"/>
  <c r="G37" i="28"/>
  <c r="G37" i="36" s="1"/>
  <c r="J18" i="28"/>
  <c r="J18" i="36" s="1"/>
  <c r="G18" i="28"/>
  <c r="G18" i="36" s="1"/>
  <c r="K16" i="1"/>
  <c r="K16" i="27" s="1"/>
  <c r="K16" i="28" s="1"/>
  <c r="K16" i="36" s="1"/>
  <c r="K15" i="1"/>
  <c r="K15" i="27" s="1"/>
  <c r="K12" i="1"/>
  <c r="K12" i="27" s="1"/>
  <c r="M36" i="26"/>
  <c r="M35" i="26"/>
  <c r="M55" i="26"/>
  <c r="M51" i="26"/>
  <c r="M47" i="26"/>
  <c r="M8" i="26"/>
  <c r="M15" i="26"/>
  <c r="M39" i="26"/>
  <c r="M11" i="26"/>
  <c r="F55" i="28"/>
  <c r="F55" i="36" s="1"/>
  <c r="C27" i="28"/>
  <c r="C27" i="36" s="1"/>
  <c r="G13" i="28"/>
  <c r="G13" i="36" s="1"/>
  <c r="G42" i="28"/>
  <c r="G42" i="36" s="1"/>
  <c r="G46" i="28"/>
  <c r="G46" i="36" s="1"/>
  <c r="E27" i="28"/>
  <c r="E27" i="36" s="1"/>
  <c r="J36" i="28"/>
  <c r="J36" i="36" s="1"/>
  <c r="E60" i="28"/>
  <c r="E60" i="36" s="1"/>
  <c r="E36" i="28"/>
  <c r="E36" i="36" s="1"/>
  <c r="G27" i="28"/>
  <c r="G27" i="36" s="1"/>
  <c r="E48" i="28"/>
  <c r="E48" i="36" s="1"/>
  <c r="C48" i="28"/>
  <c r="C48" i="36" s="1"/>
  <c r="I27" i="28"/>
  <c r="I27" i="36" s="1"/>
  <c r="J48" i="28"/>
  <c r="J48" i="36" s="1"/>
  <c r="I30" i="28"/>
  <c r="I30" i="36" s="1"/>
  <c r="C36" i="28"/>
  <c r="C36" i="36" s="1"/>
  <c r="I36" i="28"/>
  <c r="I36" i="36" s="1"/>
  <c r="F13" i="28"/>
  <c r="F13" i="36" s="1"/>
  <c r="I13" i="28"/>
  <c r="I13" i="36" s="1"/>
  <c r="G47" i="28"/>
  <c r="G47" i="36" s="1"/>
  <c r="I39" i="28"/>
  <c r="I39" i="36" s="1"/>
  <c r="C47" i="28"/>
  <c r="C47" i="36" s="1"/>
  <c r="H16" i="28"/>
  <c r="H16" i="36" s="1"/>
  <c r="C14" i="28"/>
  <c r="C14" i="36" s="1"/>
  <c r="J47" i="28"/>
  <c r="J47" i="36" s="1"/>
  <c r="I47" i="28"/>
  <c r="I47" i="36" s="1"/>
  <c r="E39" i="28"/>
  <c r="E39" i="36" s="1"/>
  <c r="C39" i="28"/>
  <c r="C39" i="36" s="1"/>
  <c r="I19" i="28"/>
  <c r="I19" i="36" s="1"/>
  <c r="J19" i="28"/>
  <c r="J19" i="36" s="1"/>
  <c r="K11" i="1" l="1"/>
  <c r="K11" i="27" s="1"/>
  <c r="I17" i="28"/>
  <c r="I17" i="36" s="1"/>
  <c r="E17" i="28"/>
  <c r="E17" i="36" s="1"/>
  <c r="G17" i="28"/>
  <c r="G17" i="36" s="1"/>
  <c r="C17" i="28"/>
  <c r="C17" i="36" s="1"/>
  <c r="D17" i="28"/>
  <c r="D17" i="36" s="1"/>
  <c r="E52" i="28"/>
  <c r="E52" i="36" s="1"/>
  <c r="F17" i="28"/>
  <c r="F17" i="36" s="1"/>
  <c r="J52" i="28"/>
  <c r="J52" i="36" s="1"/>
  <c r="C40" i="28"/>
  <c r="C40" i="36" s="1"/>
  <c r="H32" i="28"/>
  <c r="H32" i="36" s="1"/>
  <c r="AA26" i="24"/>
  <c r="E40" i="28"/>
  <c r="E40" i="36" s="1"/>
  <c r="D28" i="28"/>
  <c r="D28" i="36" s="1"/>
  <c r="AA27" i="24"/>
  <c r="G51" i="28"/>
  <c r="G51" i="36" s="1"/>
  <c r="E28" i="28"/>
  <c r="E28" i="36" s="1"/>
  <c r="AB33" i="24"/>
  <c r="AB25" i="24"/>
  <c r="I40" i="28"/>
  <c r="I40" i="36" s="1"/>
  <c r="K13" i="1"/>
  <c r="K13" i="27" s="1"/>
  <c r="K13" i="28" s="1"/>
  <c r="K13" i="36" s="1"/>
  <c r="K47" i="1"/>
  <c r="K47" i="27" s="1"/>
  <c r="K47" i="28" s="1"/>
  <c r="K47" i="36" s="1"/>
  <c r="K10" i="1"/>
  <c r="K10" i="27" s="1"/>
  <c r="K10" i="28" s="1"/>
  <c r="K10" i="36" s="1"/>
  <c r="K17" i="1"/>
  <c r="K17" i="27" s="1"/>
  <c r="K17" i="28" s="1"/>
  <c r="K17" i="36" s="1"/>
  <c r="H10" i="28"/>
  <c r="H10" i="36" s="1"/>
  <c r="U16" i="24"/>
  <c r="X16" i="24" s="1"/>
  <c r="Z16" i="24" s="1"/>
  <c r="U15" i="24"/>
  <c r="W15" i="24" s="1"/>
  <c r="J44" i="28"/>
  <c r="J44" i="36" s="1"/>
  <c r="E18" i="28"/>
  <c r="E18" i="36" s="1"/>
  <c r="E30" i="28"/>
  <c r="E30" i="36" s="1"/>
  <c r="E42" i="28"/>
  <c r="E42" i="36" s="1"/>
  <c r="F14" i="28"/>
  <c r="F14" i="36" s="1"/>
  <c r="F32" i="28"/>
  <c r="F32" i="36" s="1"/>
  <c r="G29" i="28"/>
  <c r="G29" i="36" s="1"/>
  <c r="G40" i="28"/>
  <c r="G40" i="36" s="1"/>
  <c r="F42" i="28"/>
  <c r="F42" i="36" s="1"/>
  <c r="I48" i="28"/>
  <c r="I48" i="36" s="1"/>
  <c r="I60" i="28"/>
  <c r="I60" i="36" s="1"/>
  <c r="J51" i="28"/>
  <c r="J51" i="36" s="1"/>
  <c r="I55" i="28"/>
  <c r="I55" i="36" s="1"/>
  <c r="H42" i="28"/>
  <c r="H42" i="36" s="1"/>
  <c r="H24" i="28"/>
  <c r="H24" i="36" s="1"/>
  <c r="M61" i="26"/>
  <c r="M45" i="26"/>
  <c r="M25" i="26"/>
  <c r="M21" i="26"/>
  <c r="D52" i="28"/>
  <c r="D52" i="36" s="1"/>
  <c r="E19" i="28"/>
  <c r="E19" i="36" s="1"/>
  <c r="E55" i="28"/>
  <c r="E55" i="36" s="1"/>
  <c r="F18" i="28"/>
  <c r="F18" i="36" s="1"/>
  <c r="G30" i="28"/>
  <c r="G30" i="36" s="1"/>
  <c r="G39" i="28"/>
  <c r="G39" i="36" s="1"/>
  <c r="J13" i="28"/>
  <c r="J13" i="36" s="1"/>
  <c r="D55" i="28"/>
  <c r="D55" i="36" s="1"/>
  <c r="P26" i="23"/>
  <c r="M28" i="26"/>
  <c r="AB35" i="24"/>
  <c r="P61" i="23"/>
  <c r="P37" i="23"/>
  <c r="I32" i="28"/>
  <c r="I32" i="36" s="1"/>
  <c r="I44" i="28"/>
  <c r="I44" i="36" s="1"/>
  <c r="E61" i="28"/>
  <c r="E61" i="36" s="1"/>
  <c r="J61" i="28"/>
  <c r="J61" i="36" s="1"/>
  <c r="I61" i="28"/>
  <c r="I61" i="36" s="1"/>
  <c r="H61" i="28"/>
  <c r="H61" i="36" s="1"/>
  <c r="G61" i="28"/>
  <c r="G61" i="36" s="1"/>
  <c r="F44" i="28"/>
  <c r="F44" i="36" s="1"/>
  <c r="M54" i="26"/>
  <c r="C23" i="28"/>
  <c r="C23" i="36" s="1"/>
  <c r="D60" i="28"/>
  <c r="D60" i="36" s="1"/>
  <c r="E26" i="28"/>
  <c r="E26" i="36" s="1"/>
  <c r="I35" i="28"/>
  <c r="I35" i="36" s="1"/>
  <c r="J40" i="28"/>
  <c r="J40" i="36" s="1"/>
  <c r="C28" i="28"/>
  <c r="C28" i="36" s="1"/>
  <c r="F28" i="28"/>
  <c r="F28" i="36" s="1"/>
  <c r="H11" i="28"/>
  <c r="H11" i="36" s="1"/>
  <c r="D46" i="28"/>
  <c r="D46" i="36" s="1"/>
  <c r="C35" i="28"/>
  <c r="C35" i="36" s="1"/>
  <c r="E22" i="28"/>
  <c r="E22" i="36" s="1"/>
  <c r="G26" i="28"/>
  <c r="G26" i="36" s="1"/>
  <c r="C46" i="28"/>
  <c r="C46" i="36" s="1"/>
  <c r="I28" i="28"/>
  <c r="I28" i="36" s="1"/>
  <c r="H26" i="28"/>
  <c r="H26" i="36" s="1"/>
  <c r="F26" i="28"/>
  <c r="F26" i="36" s="1"/>
  <c r="J46" i="28"/>
  <c r="J46" i="36" s="1"/>
  <c r="I46" i="28"/>
  <c r="I46" i="36" s="1"/>
  <c r="H28" i="28"/>
  <c r="H28" i="36" s="1"/>
  <c r="E23" i="28"/>
  <c r="E23" i="36" s="1"/>
  <c r="G35" i="28"/>
  <c r="G35" i="36" s="1"/>
  <c r="F60" i="28"/>
  <c r="F60" i="36" s="1"/>
  <c r="E46" i="28"/>
  <c r="E46" i="36" s="1"/>
  <c r="J35" i="28"/>
  <c r="J35" i="36" s="1"/>
  <c r="F35" i="28"/>
  <c r="F35" i="36" s="1"/>
  <c r="F54" i="28"/>
  <c r="F54" i="36" s="1"/>
  <c r="J28" i="28"/>
  <c r="J28" i="36" s="1"/>
  <c r="D11" i="28"/>
  <c r="D11" i="36" s="1"/>
  <c r="I42" i="28"/>
  <c r="I42" i="36" s="1"/>
  <c r="I51" i="28"/>
  <c r="I51" i="36" s="1"/>
  <c r="F22" i="28"/>
  <c r="F22" i="36" s="1"/>
  <c r="J32" i="28"/>
  <c r="J32" i="36" s="1"/>
  <c r="J22" i="28"/>
  <c r="J22" i="36" s="1"/>
  <c r="G21" i="28"/>
  <c r="G21" i="36" s="1"/>
  <c r="C22" i="28"/>
  <c r="C22" i="36" s="1"/>
  <c r="J43" i="28"/>
  <c r="J43" i="36" s="1"/>
  <c r="C26" i="28"/>
  <c r="C26" i="36" s="1"/>
  <c r="H39" i="28"/>
  <c r="H39" i="36" s="1"/>
  <c r="I43" i="28"/>
  <c r="I43" i="36" s="1"/>
  <c r="D41" i="28"/>
  <c r="D41" i="36" s="1"/>
  <c r="I22" i="28"/>
  <c r="I22" i="36" s="1"/>
  <c r="G11" i="28"/>
  <c r="G11" i="36" s="1"/>
  <c r="F21" i="28"/>
  <c r="F21" i="36" s="1"/>
  <c r="D27" i="28"/>
  <c r="D27" i="36" s="1"/>
  <c r="E43" i="28"/>
  <c r="E43" i="36" s="1"/>
  <c r="J21" i="28"/>
  <c r="J21" i="36" s="1"/>
  <c r="H43" i="28"/>
  <c r="H43" i="36" s="1"/>
  <c r="D54" i="28"/>
  <c r="D54" i="36" s="1"/>
  <c r="D26" i="28"/>
  <c r="D26" i="36" s="1"/>
  <c r="M57" i="26"/>
  <c r="M53" i="26"/>
  <c r="M49" i="26"/>
  <c r="M41" i="26"/>
  <c r="M37" i="26"/>
  <c r="M29" i="26"/>
  <c r="M17" i="26"/>
  <c r="M13" i="26"/>
  <c r="M9" i="26"/>
  <c r="M60" i="26"/>
  <c r="M56" i="26"/>
  <c r="M52" i="26"/>
  <c r="M48" i="26"/>
  <c r="M40" i="26"/>
  <c r="M24" i="26"/>
  <c r="M20" i="26"/>
  <c r="M12" i="26"/>
  <c r="M31" i="26"/>
  <c r="M27" i="26"/>
  <c r="M23" i="26"/>
  <c r="M19" i="26"/>
  <c r="M60" i="25"/>
  <c r="M56" i="25"/>
  <c r="M48" i="25"/>
  <c r="M44" i="25"/>
  <c r="M32" i="25"/>
  <c r="M20" i="25"/>
  <c r="M8" i="25"/>
  <c r="M63" i="25"/>
  <c r="M47" i="25"/>
  <c r="M39" i="25"/>
  <c r="M35" i="25"/>
  <c r="M23" i="25"/>
  <c r="M11" i="25"/>
  <c r="M50" i="25"/>
  <c r="M42" i="25"/>
  <c r="M38" i="25"/>
  <c r="M30" i="25"/>
  <c r="M26" i="25"/>
  <c r="M14" i="25"/>
  <c r="M53" i="25"/>
  <c r="M45" i="25"/>
  <c r="M41" i="25"/>
  <c r="M29" i="25"/>
  <c r="M17" i="25"/>
  <c r="P65" i="23"/>
  <c r="P10" i="23"/>
  <c r="C62" i="39" s="1"/>
  <c r="J62" i="39" s="1"/>
  <c r="P57" i="23"/>
  <c r="P53" i="23"/>
  <c r="P49" i="23"/>
  <c r="P45" i="23"/>
  <c r="P41" i="23"/>
  <c r="P21" i="23"/>
  <c r="P17" i="23"/>
  <c r="P13" i="23"/>
  <c r="P51" i="23"/>
  <c r="P47" i="23"/>
  <c r="P43" i="23"/>
  <c r="P39" i="23"/>
  <c r="D36" i="28"/>
  <c r="D36" i="36" s="1"/>
  <c r="I16" i="28"/>
  <c r="I16" i="36" s="1"/>
  <c r="J25" i="28"/>
  <c r="J25" i="36" s="1"/>
  <c r="K9" i="1"/>
  <c r="K9" i="27" s="1"/>
  <c r="K9" i="28" s="1"/>
  <c r="K9" i="36" s="1"/>
  <c r="K33" i="1"/>
  <c r="K33" i="27" s="1"/>
  <c r="K33" i="28" s="1"/>
  <c r="K33" i="36" s="1"/>
  <c r="K26" i="1"/>
  <c r="K26" i="27" s="1"/>
  <c r="K26" i="28" s="1"/>
  <c r="K26" i="36" s="1"/>
  <c r="E54" i="28"/>
  <c r="E54" i="36" s="1"/>
  <c r="K43" i="1"/>
  <c r="K43" i="27" s="1"/>
  <c r="K43" i="28" s="1"/>
  <c r="K43" i="36" s="1"/>
  <c r="K28" i="1"/>
  <c r="K28" i="27" s="1"/>
  <c r="K28" i="28" s="1"/>
  <c r="K28" i="36" s="1"/>
  <c r="K32" i="1"/>
  <c r="K32" i="27" s="1"/>
  <c r="K32" i="28" s="1"/>
  <c r="K32" i="36" s="1"/>
  <c r="K22" i="1"/>
  <c r="K22" i="27" s="1"/>
  <c r="K22" i="28" s="1"/>
  <c r="K22" i="36" s="1"/>
  <c r="E10" i="28"/>
  <c r="E10" i="36" s="1"/>
  <c r="K34" i="1"/>
  <c r="K34" i="27" s="1"/>
  <c r="K34" i="28" s="1"/>
  <c r="K34" i="36" s="1"/>
  <c r="H46" i="27"/>
  <c r="H46" i="28" s="1"/>
  <c r="H46" i="36" s="1"/>
  <c r="K39" i="1"/>
  <c r="K39" i="27" s="1"/>
  <c r="K39" i="28" s="1"/>
  <c r="K39" i="36" s="1"/>
  <c r="K29" i="1"/>
  <c r="K29" i="27" s="1"/>
  <c r="K29" i="28" s="1"/>
  <c r="K29" i="36" s="1"/>
  <c r="C32" i="28"/>
  <c r="C32" i="36" s="1"/>
  <c r="C56" i="28"/>
  <c r="C56" i="36" s="1"/>
  <c r="Z26" i="24"/>
  <c r="W27" i="24"/>
  <c r="W30" i="24"/>
  <c r="AB29" i="24"/>
  <c r="Y27" i="24"/>
  <c r="AB27" i="24" s="1"/>
  <c r="AC27" i="24" s="1"/>
  <c r="AB26" i="24"/>
  <c r="W26" i="24"/>
  <c r="W25" i="24"/>
  <c r="W24" i="24"/>
  <c r="AB23" i="24"/>
  <c r="AB21" i="24"/>
  <c r="W19" i="24"/>
  <c r="W31" i="24"/>
  <c r="AA28" i="24"/>
  <c r="X19" i="24"/>
  <c r="K14" i="24"/>
  <c r="K11" i="24"/>
  <c r="U9" i="24"/>
  <c r="X9" i="24" s="1"/>
  <c r="W11" i="24"/>
  <c r="X11" i="24"/>
  <c r="AA11" i="24" s="1"/>
  <c r="AC11" i="24" s="1"/>
  <c r="U18" i="24"/>
  <c r="W18" i="24" s="1"/>
  <c r="U12" i="24"/>
  <c r="U10" i="24"/>
  <c r="W10" i="24" s="1"/>
  <c r="U17" i="24"/>
  <c r="K13" i="24"/>
  <c r="D56" i="28"/>
  <c r="D56" i="36" s="1"/>
  <c r="G10" i="28"/>
  <c r="G10" i="36" s="1"/>
  <c r="F10" i="28"/>
  <c r="F10" i="36" s="1"/>
  <c r="F56" i="28"/>
  <c r="F56" i="36" s="1"/>
  <c r="AC49" i="24"/>
  <c r="C44" i="28"/>
  <c r="C44" i="36" s="1"/>
  <c r="I56" i="28"/>
  <c r="I56" i="36" s="1"/>
  <c r="G36" i="28"/>
  <c r="G36" i="36" s="1"/>
  <c r="F33" i="28"/>
  <c r="F33" i="36" s="1"/>
  <c r="H21" i="28"/>
  <c r="H21" i="36" s="1"/>
  <c r="C55" i="28"/>
  <c r="C55" i="36" s="1"/>
  <c r="C43" i="28"/>
  <c r="C43" i="36" s="1"/>
  <c r="C31" i="28"/>
  <c r="C31" i="36" s="1"/>
  <c r="C19" i="28"/>
  <c r="C19" i="36" s="1"/>
  <c r="D21" i="28"/>
  <c r="D21" i="36" s="1"/>
  <c r="D51" i="28"/>
  <c r="D51" i="36" s="1"/>
  <c r="D35" i="28"/>
  <c r="D35" i="36" s="1"/>
  <c r="D23" i="28"/>
  <c r="D23" i="36" s="1"/>
  <c r="E32" i="28"/>
  <c r="E32" i="36" s="1"/>
  <c r="E44" i="28"/>
  <c r="E44" i="36" s="1"/>
  <c r="F30" i="28"/>
  <c r="F30" i="36" s="1"/>
  <c r="G43" i="28"/>
  <c r="G43" i="36" s="1"/>
  <c r="G55" i="28"/>
  <c r="G55" i="36" s="1"/>
  <c r="F52" i="28"/>
  <c r="F52" i="36" s="1"/>
  <c r="I14" i="28"/>
  <c r="I14" i="36" s="1"/>
  <c r="J17" i="28"/>
  <c r="J17" i="36" s="1"/>
  <c r="J26" i="28"/>
  <c r="J26" i="36" s="1"/>
  <c r="I34" i="28"/>
  <c r="I34" i="36" s="1"/>
  <c r="J39" i="28"/>
  <c r="J39" i="36" s="1"/>
  <c r="C50" i="28"/>
  <c r="C50" i="36" s="1"/>
  <c r="C42" i="28"/>
  <c r="C42" i="36" s="1"/>
  <c r="C30" i="28"/>
  <c r="C30" i="36" s="1"/>
  <c r="C18" i="28"/>
  <c r="C18" i="36" s="1"/>
  <c r="D22" i="28"/>
  <c r="D22" i="36" s="1"/>
  <c r="E21" i="28"/>
  <c r="E21" i="36" s="1"/>
  <c r="E33" i="28"/>
  <c r="E33" i="36" s="1"/>
  <c r="F29" i="28"/>
  <c r="F29" i="36" s="1"/>
  <c r="G32" i="28"/>
  <c r="G32" i="36" s="1"/>
  <c r="G44" i="28"/>
  <c r="G44" i="36" s="1"/>
  <c r="G56" i="28"/>
  <c r="G56" i="36" s="1"/>
  <c r="F51" i="28"/>
  <c r="F51" i="36" s="1"/>
  <c r="F39" i="28"/>
  <c r="F39" i="36" s="1"/>
  <c r="I18" i="28"/>
  <c r="I18" i="36" s="1"/>
  <c r="J16" i="28"/>
  <c r="J16" i="36" s="1"/>
  <c r="I52" i="28"/>
  <c r="I52" i="36" s="1"/>
  <c r="I33" i="28"/>
  <c r="I33" i="36" s="1"/>
  <c r="G14" i="28"/>
  <c r="G14" i="36" s="1"/>
  <c r="H51" i="28"/>
  <c r="H51" i="36" s="1"/>
  <c r="AB30" i="24"/>
  <c r="AB24" i="24"/>
  <c r="M59" i="26"/>
  <c r="M44" i="26"/>
  <c r="J53" i="28"/>
  <c r="J53" i="36" s="1"/>
  <c r="J14" i="28"/>
  <c r="J14" i="36" s="1"/>
  <c r="J33" i="28"/>
  <c r="J33" i="36" s="1"/>
  <c r="H56" i="28"/>
  <c r="H56" i="36" s="1"/>
  <c r="H34" i="28"/>
  <c r="H34" i="36" s="1"/>
  <c r="C51" i="28"/>
  <c r="C51" i="36" s="1"/>
  <c r="I53" i="28"/>
  <c r="I53" i="36" s="1"/>
  <c r="J56" i="28"/>
  <c r="J56" i="36" s="1"/>
  <c r="G33" i="28"/>
  <c r="G33" i="36" s="1"/>
  <c r="H55" i="28"/>
  <c r="H55" i="36" s="1"/>
  <c r="H49" i="28"/>
  <c r="H49" i="36" s="1"/>
  <c r="H13" i="28"/>
  <c r="H13" i="36" s="1"/>
  <c r="AC47" i="24"/>
  <c r="H33" i="28"/>
  <c r="H33" i="36" s="1"/>
  <c r="P67" i="23"/>
  <c r="C60" i="28"/>
  <c r="C60" i="36" s="1"/>
  <c r="G50" i="28"/>
  <c r="G50" i="36" s="1"/>
  <c r="J10" i="28"/>
  <c r="J10" i="36" s="1"/>
  <c r="P36" i="23"/>
  <c r="H25" i="28"/>
  <c r="H25" i="36" s="1"/>
  <c r="C10" i="28"/>
  <c r="C10" i="36" s="1"/>
  <c r="P14" i="23"/>
  <c r="P11" i="23"/>
  <c r="C63" i="39" s="1"/>
  <c r="J63" i="39" s="1"/>
  <c r="C33" i="28"/>
  <c r="C33" i="36" s="1"/>
  <c r="C21" i="28"/>
  <c r="C21" i="36" s="1"/>
  <c r="D10" i="28"/>
  <c r="D10" i="36" s="1"/>
  <c r="D14" i="28"/>
  <c r="D14" i="36" s="1"/>
  <c r="AC61" i="24"/>
  <c r="K55" i="1"/>
  <c r="K55" i="27" s="1"/>
  <c r="K55" i="28" s="1"/>
  <c r="K55" i="36" s="1"/>
  <c r="K60" i="1"/>
  <c r="K60" i="27" s="1"/>
  <c r="K60" i="28" s="1"/>
  <c r="K60" i="36" s="1"/>
  <c r="K61" i="1"/>
  <c r="K61" i="27" s="1"/>
  <c r="K61" i="28" s="1"/>
  <c r="K61" i="36" s="1"/>
  <c r="K58" i="1"/>
  <c r="K58" i="27" s="1"/>
  <c r="K58" i="28" s="1"/>
  <c r="K58" i="36" s="1"/>
  <c r="K57" i="1"/>
  <c r="K57" i="27" s="1"/>
  <c r="K57" i="28" s="1"/>
  <c r="K57" i="36" s="1"/>
  <c r="K51" i="1"/>
  <c r="K51" i="27" s="1"/>
  <c r="K51" i="28" s="1"/>
  <c r="K51" i="36" s="1"/>
  <c r="M33" i="26"/>
  <c r="M30" i="26"/>
  <c r="M58" i="25"/>
  <c r="M54" i="25"/>
  <c r="M46" i="25"/>
  <c r="M34" i="25"/>
  <c r="M22" i="25"/>
  <c r="M18" i="25"/>
  <c r="M10" i="25"/>
  <c r="M61" i="25"/>
  <c r="AB31" i="24"/>
  <c r="AA31" i="24"/>
  <c r="AC38" i="24"/>
  <c r="AC48" i="24"/>
  <c r="AB32" i="24"/>
  <c r="AB19" i="24"/>
  <c r="AC52" i="24"/>
  <c r="AB20" i="24"/>
  <c r="AC51" i="24"/>
  <c r="AC50" i="24"/>
  <c r="AC54" i="24"/>
  <c r="AC37" i="24"/>
  <c r="E57" i="28"/>
  <c r="E57" i="36" s="1"/>
  <c r="D47" i="28"/>
  <c r="D47" i="36" s="1"/>
  <c r="C45" i="28"/>
  <c r="C45" i="36" s="1"/>
  <c r="H38" i="28"/>
  <c r="H38" i="36" s="1"/>
  <c r="J27" i="28"/>
  <c r="J27" i="36" s="1"/>
  <c r="F58" i="28"/>
  <c r="F58" i="36" s="1"/>
  <c r="E56" i="28"/>
  <c r="E56" i="36" s="1"/>
  <c r="F40" i="28"/>
  <c r="F40" i="36" s="1"/>
  <c r="F8" i="28"/>
  <c r="F8" i="36" s="1"/>
  <c r="P20" i="23"/>
  <c r="P8" i="23"/>
  <c r="C60" i="39" s="1"/>
  <c r="J60" i="39" s="1"/>
  <c r="P32" i="23"/>
  <c r="P52" i="23"/>
  <c r="P28" i="23"/>
  <c r="P34" i="23"/>
  <c r="P64" i="23"/>
  <c r="P46" i="23"/>
  <c r="P48" i="23"/>
  <c r="F59" i="28"/>
  <c r="F59" i="36" s="1"/>
  <c r="D38" i="28"/>
  <c r="D38" i="36" s="1"/>
  <c r="D8" i="28"/>
  <c r="D8" i="36" s="1"/>
  <c r="I38" i="28"/>
  <c r="I38" i="36" s="1"/>
  <c r="AC59" i="24"/>
  <c r="AC43" i="24"/>
  <c r="J59" i="28"/>
  <c r="J59" i="36" s="1"/>
  <c r="J31" i="28"/>
  <c r="J31" i="36" s="1"/>
  <c r="G8" i="28"/>
  <c r="G8" i="36" s="1"/>
  <c r="F36" i="28"/>
  <c r="F36" i="36" s="1"/>
  <c r="I10" i="28"/>
  <c r="I10" i="36" s="1"/>
  <c r="H22" i="28"/>
  <c r="H22" i="36" s="1"/>
  <c r="P40" i="23"/>
  <c r="AC55" i="24"/>
  <c r="AC42" i="24"/>
  <c r="M57" i="25"/>
  <c r="M49" i="25"/>
  <c r="M37" i="25"/>
  <c r="M33" i="25"/>
  <c r="M25" i="25"/>
  <c r="M21" i="25"/>
  <c r="M13" i="25"/>
  <c r="M9" i="25"/>
  <c r="M43" i="26"/>
  <c r="G31" i="28"/>
  <c r="G31" i="36" s="1"/>
  <c r="G38" i="28"/>
  <c r="G38" i="36" s="1"/>
  <c r="H47" i="28"/>
  <c r="H47" i="36" s="1"/>
  <c r="P60" i="23"/>
  <c r="AC58" i="24"/>
  <c r="AC46" i="24"/>
  <c r="D13" i="28"/>
  <c r="D13" i="36" s="1"/>
  <c r="D43" i="28"/>
  <c r="D43" i="36" s="1"/>
  <c r="D31" i="28"/>
  <c r="D31" i="36" s="1"/>
  <c r="F38" i="28"/>
  <c r="F38" i="36" s="1"/>
  <c r="C57" i="28"/>
  <c r="C57" i="36" s="1"/>
  <c r="F57" i="28"/>
  <c r="F57" i="36" s="1"/>
  <c r="H50" i="28"/>
  <c r="H50" i="36" s="1"/>
  <c r="J50" i="28"/>
  <c r="J50" i="36" s="1"/>
  <c r="E50" i="28"/>
  <c r="E50" i="36" s="1"/>
  <c r="D19" i="28"/>
  <c r="D19" i="36" s="1"/>
  <c r="D58" i="28"/>
  <c r="D58" i="36" s="1"/>
  <c r="D42" i="28"/>
  <c r="D42" i="36" s="1"/>
  <c r="D30" i="28"/>
  <c r="D30" i="36" s="1"/>
  <c r="E13" i="28"/>
  <c r="E13" i="36" s="1"/>
  <c r="E25" i="28"/>
  <c r="E25" i="36" s="1"/>
  <c r="E49" i="28"/>
  <c r="E49" i="36" s="1"/>
  <c r="F27" i="28"/>
  <c r="F27" i="36" s="1"/>
  <c r="G24" i="28"/>
  <c r="G24" i="36" s="1"/>
  <c r="G48" i="28"/>
  <c r="G48" i="36" s="1"/>
  <c r="G60" i="28"/>
  <c r="G60" i="36" s="1"/>
  <c r="F47" i="28"/>
  <c r="F47" i="36" s="1"/>
  <c r="K46" i="28"/>
  <c r="K46" i="36" s="1"/>
  <c r="P42" i="23"/>
  <c r="P16" i="23"/>
  <c r="AB34" i="24"/>
  <c r="M52" i="25"/>
  <c r="M40" i="25"/>
  <c r="M36" i="25"/>
  <c r="M28" i="25"/>
  <c r="M24" i="25"/>
  <c r="M16" i="25"/>
  <c r="M12" i="25"/>
  <c r="E31" i="28"/>
  <c r="E31" i="36" s="1"/>
  <c r="J38" i="28"/>
  <c r="J38" i="36" s="1"/>
  <c r="E38" i="28"/>
  <c r="E38" i="36" s="1"/>
  <c r="P59" i="23"/>
  <c r="P56" i="23"/>
  <c r="P22" i="23"/>
  <c r="AC41" i="24"/>
  <c r="F31" i="28"/>
  <c r="F31" i="36" s="1"/>
  <c r="K12" i="28"/>
  <c r="K12" i="36" s="1"/>
  <c r="E59" i="28"/>
  <c r="E59" i="36" s="1"/>
  <c r="H12" i="28"/>
  <c r="H12" i="36" s="1"/>
  <c r="H9" i="28"/>
  <c r="H9" i="36" s="1"/>
  <c r="D12" i="28"/>
  <c r="D12" i="36" s="1"/>
  <c r="G59" i="28"/>
  <c r="G59" i="36" s="1"/>
  <c r="I50" i="28"/>
  <c r="I50" i="36" s="1"/>
  <c r="C8" i="28"/>
  <c r="C8" i="36" s="1"/>
  <c r="P44" i="23"/>
  <c r="P30" i="23"/>
  <c r="P12" i="23"/>
  <c r="C64" i="39" s="1"/>
  <c r="J64" i="39" s="1"/>
  <c r="AC60" i="24"/>
  <c r="AC40" i="24"/>
  <c r="M55" i="25"/>
  <c r="M51" i="25"/>
  <c r="M43" i="25"/>
  <c r="M31" i="25"/>
  <c r="M27" i="25"/>
  <c r="M19" i="25"/>
  <c r="M15" i="25"/>
  <c r="M63" i="26"/>
  <c r="C59" i="28"/>
  <c r="C59" i="36" s="1"/>
  <c r="I59" i="28"/>
  <c r="I59" i="36" s="1"/>
  <c r="F12" i="28"/>
  <c r="F12" i="36" s="1"/>
  <c r="D50" i="28"/>
  <c r="D50" i="36" s="1"/>
  <c r="I8" i="28"/>
  <c r="I8" i="36" s="1"/>
  <c r="H60" i="28"/>
  <c r="H60" i="36" s="1"/>
  <c r="P18" i="23"/>
  <c r="P9" i="23"/>
  <c r="C61" i="39" s="1"/>
  <c r="J61" i="39" s="1"/>
  <c r="AC53" i="24"/>
  <c r="AC44" i="24"/>
  <c r="M16" i="26"/>
  <c r="K59" i="28"/>
  <c r="K59" i="36" s="1"/>
  <c r="G12" i="28"/>
  <c r="G12" i="36" s="1"/>
  <c r="C12" i="28"/>
  <c r="C12" i="36" s="1"/>
  <c r="P55" i="23"/>
  <c r="P38" i="23"/>
  <c r="P24" i="23"/>
  <c r="AC56" i="24"/>
  <c r="H14" i="27"/>
  <c r="H14" i="28" s="1"/>
  <c r="H14" i="36" s="1"/>
  <c r="K14" i="1"/>
  <c r="K14" i="27" s="1"/>
  <c r="K14" i="28" s="1"/>
  <c r="K14" i="36" s="1"/>
  <c r="Y28" i="24"/>
  <c r="AB28" i="24" s="1"/>
  <c r="W28" i="24"/>
  <c r="Z22" i="24"/>
  <c r="AA22" i="24"/>
  <c r="AC22" i="24" s="1"/>
  <c r="F45" i="28"/>
  <c r="F45" i="36" s="1"/>
  <c r="I45" i="28"/>
  <c r="I45" i="36" s="1"/>
  <c r="H19" i="27"/>
  <c r="H19" i="28" s="1"/>
  <c r="H19" i="36" s="1"/>
  <c r="K19" i="1"/>
  <c r="K19" i="27" s="1"/>
  <c r="K19" i="28" s="1"/>
  <c r="K19" i="36" s="1"/>
  <c r="H44" i="27"/>
  <c r="H44" i="28" s="1"/>
  <c r="H44" i="36" s="1"/>
  <c r="K44" i="1"/>
  <c r="K44" i="27" s="1"/>
  <c r="K44" i="28" s="1"/>
  <c r="K44" i="36" s="1"/>
  <c r="H8" i="27"/>
  <c r="H8" i="28" s="1"/>
  <c r="H8" i="36" s="1"/>
  <c r="K8" i="1"/>
  <c r="K8" i="27" s="1"/>
  <c r="K8" i="28" s="1"/>
  <c r="K8" i="36" s="1"/>
  <c r="Z20" i="24"/>
  <c r="AA20" i="24"/>
  <c r="H54" i="28"/>
  <c r="H54" i="36" s="1"/>
  <c r="J54" i="28"/>
  <c r="J54" i="36" s="1"/>
  <c r="G54" i="28"/>
  <c r="G54" i="36" s="1"/>
  <c r="C54" i="28"/>
  <c r="C54" i="36" s="1"/>
  <c r="G19" i="28"/>
  <c r="G19" i="36" s="1"/>
  <c r="F19" i="28"/>
  <c r="F19" i="36" s="1"/>
  <c r="K18" i="1"/>
  <c r="K18" i="27" s="1"/>
  <c r="K18" i="28" s="1"/>
  <c r="K18" i="36" s="1"/>
  <c r="H18" i="27"/>
  <c r="H18" i="28" s="1"/>
  <c r="H18" i="36" s="1"/>
  <c r="K15" i="28"/>
  <c r="K15" i="36" s="1"/>
  <c r="C15" i="28"/>
  <c r="C15" i="36" s="1"/>
  <c r="D15" i="28"/>
  <c r="D15" i="36" s="1"/>
  <c r="F15" i="28"/>
  <c r="F15" i="36" s="1"/>
  <c r="J15" i="28"/>
  <c r="J15" i="36" s="1"/>
  <c r="I15" i="28"/>
  <c r="I15" i="36" s="1"/>
  <c r="E15" i="28"/>
  <c r="E15" i="36" s="1"/>
  <c r="H15" i="28"/>
  <c r="H15" i="36" s="1"/>
  <c r="I37" i="28"/>
  <c r="I37" i="36" s="1"/>
  <c r="J37" i="28"/>
  <c r="J37" i="36" s="1"/>
  <c r="D37" i="28"/>
  <c r="D37" i="36" s="1"/>
  <c r="H23" i="27"/>
  <c r="H23" i="28" s="1"/>
  <c r="H23" i="36" s="1"/>
  <c r="K23" i="1"/>
  <c r="K23" i="27" s="1"/>
  <c r="K23" i="28" s="1"/>
  <c r="K23" i="36" s="1"/>
  <c r="H53" i="28"/>
  <c r="H53" i="36" s="1"/>
  <c r="C53" i="28"/>
  <c r="C53" i="36" s="1"/>
  <c r="F53" i="28"/>
  <c r="F53" i="36" s="1"/>
  <c r="G53" i="28"/>
  <c r="G53" i="36" s="1"/>
  <c r="E53" i="28"/>
  <c r="E53" i="36" s="1"/>
  <c r="D53" i="28"/>
  <c r="D53" i="36" s="1"/>
  <c r="I41" i="28"/>
  <c r="I41" i="36" s="1"/>
  <c r="C41" i="28"/>
  <c r="C41" i="36" s="1"/>
  <c r="J41" i="28"/>
  <c r="J41" i="36" s="1"/>
  <c r="E41" i="28"/>
  <c r="E41" i="36" s="1"/>
  <c r="F41" i="28"/>
  <c r="F41" i="36" s="1"/>
  <c r="H41" i="28"/>
  <c r="H41" i="36" s="1"/>
  <c r="G41" i="28"/>
  <c r="G41" i="36" s="1"/>
  <c r="F25" i="28"/>
  <c r="F25" i="36" s="1"/>
  <c r="D25" i="28"/>
  <c r="D25" i="36" s="1"/>
  <c r="G25" i="28"/>
  <c r="G25" i="36" s="1"/>
  <c r="I25" i="28"/>
  <c r="I25" i="36" s="1"/>
  <c r="C25" i="28"/>
  <c r="C25" i="36" s="1"/>
  <c r="E9" i="28"/>
  <c r="E9" i="36" s="1"/>
  <c r="G9" i="28"/>
  <c r="G9" i="36" s="1"/>
  <c r="F9" i="28"/>
  <c r="F9" i="36" s="1"/>
  <c r="C9" i="28"/>
  <c r="C9" i="36" s="1"/>
  <c r="I9" i="28"/>
  <c r="I9" i="36" s="1"/>
  <c r="D9" i="28"/>
  <c r="D9" i="36" s="1"/>
  <c r="H48" i="27"/>
  <c r="H48" i="28" s="1"/>
  <c r="H48" i="36" s="1"/>
  <c r="K48" i="1"/>
  <c r="K48" i="27" s="1"/>
  <c r="K48" i="28" s="1"/>
  <c r="K48" i="36" s="1"/>
  <c r="F20" i="28"/>
  <c r="F20" i="36" s="1"/>
  <c r="H20" i="28"/>
  <c r="H20" i="36" s="1"/>
  <c r="I20" i="28"/>
  <c r="I20" i="36" s="1"/>
  <c r="E20" i="28"/>
  <c r="E20" i="36" s="1"/>
  <c r="G20" i="28"/>
  <c r="G20" i="36" s="1"/>
  <c r="Z23" i="24"/>
  <c r="AA23" i="24"/>
  <c r="D29" i="28"/>
  <c r="D29" i="36" s="1"/>
  <c r="J29" i="28"/>
  <c r="J29" i="36" s="1"/>
  <c r="H29" i="28"/>
  <c r="H29" i="36" s="1"/>
  <c r="E29" i="28"/>
  <c r="E29" i="36" s="1"/>
  <c r="C29" i="28"/>
  <c r="C29" i="36" s="1"/>
  <c r="AC45" i="24"/>
  <c r="E58" i="28"/>
  <c r="E58" i="36" s="1"/>
  <c r="C58" i="28"/>
  <c r="C58" i="36" s="1"/>
  <c r="J58" i="28"/>
  <c r="J58" i="36" s="1"/>
  <c r="I58" i="28"/>
  <c r="I58" i="36" s="1"/>
  <c r="H58" i="28"/>
  <c r="H58" i="36" s="1"/>
  <c r="H27" i="27"/>
  <c r="H27" i="28" s="1"/>
  <c r="H27" i="36" s="1"/>
  <c r="K27" i="1"/>
  <c r="K27" i="27" s="1"/>
  <c r="K27" i="28" s="1"/>
  <c r="K27" i="36" s="1"/>
  <c r="E45" i="28"/>
  <c r="E45" i="36" s="1"/>
  <c r="G45" i="28"/>
  <c r="G45" i="36" s="1"/>
  <c r="D45" i="28"/>
  <c r="D45" i="36" s="1"/>
  <c r="J45" i="28"/>
  <c r="J45" i="36" s="1"/>
  <c r="F37" i="28"/>
  <c r="F37" i="36" s="1"/>
  <c r="C24" i="28"/>
  <c r="C24" i="36" s="1"/>
  <c r="D24" i="28"/>
  <c r="D24" i="36" s="1"/>
  <c r="F24" i="28"/>
  <c r="F24" i="36" s="1"/>
  <c r="J24" i="28"/>
  <c r="J24" i="36" s="1"/>
  <c r="I24" i="28"/>
  <c r="I24" i="36" s="1"/>
  <c r="I12" i="28"/>
  <c r="I12" i="36" s="1"/>
  <c r="J12" i="28"/>
  <c r="J12" i="36" s="1"/>
  <c r="H52" i="27"/>
  <c r="H52" i="28" s="1"/>
  <c r="H52" i="36" s="1"/>
  <c r="K52" i="1"/>
  <c r="K52" i="27" s="1"/>
  <c r="K52" i="28" s="1"/>
  <c r="K52" i="36" s="1"/>
  <c r="H36" i="27"/>
  <c r="H36" i="28" s="1"/>
  <c r="H36" i="36" s="1"/>
  <c r="K36" i="1"/>
  <c r="K36" i="27" s="1"/>
  <c r="K36" i="28" s="1"/>
  <c r="K36" i="36" s="1"/>
  <c r="M59" i="25"/>
  <c r="G15" i="28"/>
  <c r="G15" i="36" s="1"/>
  <c r="C61" i="28"/>
  <c r="C61" i="36" s="1"/>
  <c r="H45" i="28"/>
  <c r="H45" i="36" s="1"/>
  <c r="H57" i="28"/>
  <c r="H57" i="36" s="1"/>
  <c r="I57" i="28"/>
  <c r="I57" i="36" s="1"/>
  <c r="J57" i="28"/>
  <c r="J57" i="36" s="1"/>
  <c r="D57" i="28"/>
  <c r="D57" i="36" s="1"/>
  <c r="G57" i="28"/>
  <c r="G57" i="36" s="1"/>
  <c r="J49" i="28"/>
  <c r="J49" i="36" s="1"/>
  <c r="C49" i="28"/>
  <c r="C49" i="36" s="1"/>
  <c r="F49" i="28"/>
  <c r="F49" i="36" s="1"/>
  <c r="D49" i="28"/>
  <c r="D49" i="36" s="1"/>
  <c r="I49" i="28"/>
  <c r="I49" i="36" s="1"/>
  <c r="G49" i="28"/>
  <c r="G49" i="36" s="1"/>
  <c r="G23" i="28"/>
  <c r="G23" i="36" s="1"/>
  <c r="F23" i="28"/>
  <c r="F23" i="36" s="1"/>
  <c r="J23" i="28"/>
  <c r="J23" i="36" s="1"/>
  <c r="K11" i="28"/>
  <c r="K11" i="36" s="1"/>
  <c r="F11" i="28"/>
  <c r="F11" i="36" s="1"/>
  <c r="I11" i="28"/>
  <c r="I11" i="36" s="1"/>
  <c r="J11" i="28"/>
  <c r="J11" i="36" s="1"/>
  <c r="C11" i="28"/>
  <c r="C11" i="36" s="1"/>
  <c r="H31" i="27"/>
  <c r="H31" i="28" s="1"/>
  <c r="H31" i="36" s="1"/>
  <c r="K31" i="1"/>
  <c r="K31" i="27" s="1"/>
  <c r="K31" i="28" s="1"/>
  <c r="K31" i="36" s="1"/>
  <c r="P63" i="23"/>
  <c r="D61" i="28"/>
  <c r="D61" i="36" s="1"/>
  <c r="C20" i="28"/>
  <c r="C20" i="36" s="1"/>
  <c r="C37" i="28"/>
  <c r="C37" i="36" s="1"/>
  <c r="J20" i="28"/>
  <c r="J20" i="36" s="1"/>
  <c r="G34" i="28"/>
  <c r="G34" i="36" s="1"/>
  <c r="J34" i="28"/>
  <c r="J34" i="36" s="1"/>
  <c r="F34" i="28"/>
  <c r="F34" i="36" s="1"/>
  <c r="D34" i="28"/>
  <c r="D34" i="36" s="1"/>
  <c r="E34" i="28"/>
  <c r="E34" i="36" s="1"/>
  <c r="H35" i="27"/>
  <c r="H35" i="28" s="1"/>
  <c r="H35" i="36" s="1"/>
  <c r="K35" i="1"/>
  <c r="K35" i="27" s="1"/>
  <c r="K35" i="28" s="1"/>
  <c r="K35" i="36" s="1"/>
  <c r="M62" i="25"/>
  <c r="H59" i="27"/>
  <c r="H59" i="28" s="1"/>
  <c r="H59" i="36" s="1"/>
  <c r="E37" i="28"/>
  <c r="E37" i="36" s="1"/>
  <c r="F61" i="28"/>
  <c r="F61" i="36" s="1"/>
  <c r="D20" i="28"/>
  <c r="D20" i="36" s="1"/>
  <c r="H37" i="28"/>
  <c r="H37" i="36" s="1"/>
  <c r="K56" i="1"/>
  <c r="K56" i="27" s="1"/>
  <c r="K56" i="28" s="1"/>
  <c r="K56" i="36" s="1"/>
  <c r="H40" i="27"/>
  <c r="H40" i="28" s="1"/>
  <c r="H40" i="36" s="1"/>
  <c r="K40" i="1"/>
  <c r="K40" i="27" s="1"/>
  <c r="K40" i="28" s="1"/>
  <c r="K40" i="36" s="1"/>
  <c r="H30" i="27"/>
  <c r="H30" i="28" s="1"/>
  <c r="H30" i="36" s="1"/>
  <c r="K30" i="1"/>
  <c r="K30" i="27" s="1"/>
  <c r="K30" i="28" s="1"/>
  <c r="K30" i="36" s="1"/>
  <c r="W14" i="24"/>
  <c r="X14" i="24"/>
  <c r="W34" i="24"/>
  <c r="X34" i="24"/>
  <c r="W29" i="24"/>
  <c r="X29" i="24"/>
  <c r="K54" i="1"/>
  <c r="K54" i="27" s="1"/>
  <c r="K54" i="28" s="1"/>
  <c r="K54" i="36" s="1"/>
  <c r="K50" i="1"/>
  <c r="K50" i="27" s="1"/>
  <c r="K50" i="28" s="1"/>
  <c r="K50" i="36" s="1"/>
  <c r="K42" i="1"/>
  <c r="K42" i="27" s="1"/>
  <c r="K42" i="28" s="1"/>
  <c r="K42" i="36" s="1"/>
  <c r="K38" i="1"/>
  <c r="K38" i="27" s="1"/>
  <c r="K38" i="28" s="1"/>
  <c r="K38" i="36" s="1"/>
  <c r="K25" i="1"/>
  <c r="K25" i="27" s="1"/>
  <c r="K25" i="28" s="1"/>
  <c r="K25" i="36" s="1"/>
  <c r="K21" i="1"/>
  <c r="K21" i="27" s="1"/>
  <c r="K21" i="28" s="1"/>
  <c r="K21" i="36" s="1"/>
  <c r="P62" i="23"/>
  <c r="P54" i="23"/>
  <c r="Z31" i="24"/>
  <c r="AC39" i="24"/>
  <c r="Z21" i="24"/>
  <c r="AA21" i="24"/>
  <c r="W13" i="24"/>
  <c r="X13" i="24"/>
  <c r="K53" i="1"/>
  <c r="K53" i="27" s="1"/>
  <c r="K53" i="28" s="1"/>
  <c r="K53" i="36" s="1"/>
  <c r="K49" i="1"/>
  <c r="K49" i="27" s="1"/>
  <c r="K49" i="28" s="1"/>
  <c r="K49" i="36" s="1"/>
  <c r="K45" i="1"/>
  <c r="K45" i="27" s="1"/>
  <c r="K45" i="28" s="1"/>
  <c r="K45" i="36" s="1"/>
  <c r="K41" i="1"/>
  <c r="K41" i="27" s="1"/>
  <c r="K41" i="28" s="1"/>
  <c r="K41" i="36" s="1"/>
  <c r="K37" i="1"/>
  <c r="K37" i="27" s="1"/>
  <c r="K37" i="28" s="1"/>
  <c r="K37" i="36" s="1"/>
  <c r="K24" i="1"/>
  <c r="K24" i="27" s="1"/>
  <c r="K24" i="28" s="1"/>
  <c r="K24" i="36" s="1"/>
  <c r="K20" i="1"/>
  <c r="K20" i="27" s="1"/>
  <c r="K20" i="28" s="1"/>
  <c r="K20" i="36" s="1"/>
  <c r="W35" i="24"/>
  <c r="X35" i="24"/>
  <c r="W32" i="24"/>
  <c r="X32" i="24"/>
  <c r="P66" i="23"/>
  <c r="P58" i="23"/>
  <c r="P50" i="23"/>
  <c r="AC57" i="24"/>
  <c r="W33" i="24"/>
  <c r="X33" i="24"/>
  <c r="W23" i="24"/>
  <c r="W22" i="24"/>
  <c r="W21" i="24"/>
  <c r="W20" i="24"/>
  <c r="X25" i="24"/>
  <c r="X30" i="24"/>
  <c r="X24" i="24"/>
  <c r="X18" i="24"/>
  <c r="W16" i="24" l="1"/>
  <c r="AA16" i="24"/>
  <c r="AC16" i="24" s="1"/>
  <c r="AC26" i="24"/>
  <c r="X15" i="24"/>
  <c r="Z15" i="24" s="1"/>
  <c r="Z11" i="24"/>
  <c r="W9" i="24"/>
  <c r="Z27" i="24"/>
  <c r="AC21" i="24"/>
  <c r="AC20" i="24"/>
  <c r="Z28" i="24"/>
  <c r="AC23" i="24"/>
  <c r="AC28" i="24"/>
  <c r="Z19" i="24"/>
  <c r="AA19" i="24"/>
  <c r="AC19" i="24" s="1"/>
  <c r="X10" i="24"/>
  <c r="Z10" i="24" s="1"/>
  <c r="X17" i="24"/>
  <c r="W17" i="24"/>
  <c r="W12" i="24"/>
  <c r="X12" i="24"/>
  <c r="AC31" i="24"/>
  <c r="Z9" i="24"/>
  <c r="AA9" i="24"/>
  <c r="AC9" i="24" s="1"/>
  <c r="Z18" i="24"/>
  <c r="AA18" i="24"/>
  <c r="AC18" i="24" s="1"/>
  <c r="AA29" i="24"/>
  <c r="AC29" i="24" s="1"/>
  <c r="Z29" i="24"/>
  <c r="AA15" i="24"/>
  <c r="AC15" i="24" s="1"/>
  <c r="Z14" i="24"/>
  <c r="AA14" i="24"/>
  <c r="AC14" i="24" s="1"/>
  <c r="Z35" i="24"/>
  <c r="AA35" i="24"/>
  <c r="AC35" i="24" s="1"/>
  <c r="Z33" i="24"/>
  <c r="AA33" i="24"/>
  <c r="AC33" i="24" s="1"/>
  <c r="Z24" i="24"/>
  <c r="AA24" i="24"/>
  <c r="AC24" i="24" s="1"/>
  <c r="Z25" i="24"/>
  <c r="AA25" i="24"/>
  <c r="AC25" i="24" s="1"/>
  <c r="AA30" i="24"/>
  <c r="AC30" i="24" s="1"/>
  <c r="Z30" i="24"/>
  <c r="AA13" i="24"/>
  <c r="AC13" i="24" s="1"/>
  <c r="Z13" i="24"/>
  <c r="Z32" i="24"/>
  <c r="AA32" i="24"/>
  <c r="AC32" i="24" s="1"/>
  <c r="Z34" i="24"/>
  <c r="AA34" i="24"/>
  <c r="AC34" i="24" s="1"/>
  <c r="AA10" i="24" l="1"/>
  <c r="AC10" i="24" s="1"/>
  <c r="Z12" i="24"/>
  <c r="AA12" i="24"/>
  <c r="AC12" i="24" s="1"/>
  <c r="AA17" i="24"/>
  <c r="AC17" i="24" s="1"/>
  <c r="Z17" i="24"/>
</calcChain>
</file>

<file path=xl/sharedStrings.xml><?xml version="1.0" encoding="utf-8"?>
<sst xmlns="http://schemas.openxmlformats.org/spreadsheetml/2006/main" count="1165" uniqueCount="99">
  <si>
    <t>Year</t>
  </si>
  <si>
    <t>Total</t>
  </si>
  <si>
    <t/>
  </si>
  <si>
    <t>NA = Not available.</t>
  </si>
  <si>
    <t>NA</t>
  </si>
  <si>
    <t>Filename:  SWEETS</t>
  </si>
  <si>
    <t>Caloric sweeteners</t>
  </si>
  <si>
    <t>Corn sweeteners</t>
  </si>
  <si>
    <t>Raw</t>
  </si>
  <si>
    <t>Refined</t>
  </si>
  <si>
    <t>Glucose</t>
  </si>
  <si>
    <t>Dextrose</t>
  </si>
  <si>
    <t>Honey</t>
  </si>
  <si>
    <t>Supply</t>
  </si>
  <si>
    <t>Production</t>
  </si>
  <si>
    <t>Foreign</t>
  </si>
  <si>
    <t>Imports</t>
  </si>
  <si>
    <t>Exports</t>
  </si>
  <si>
    <t>Shipments to U.S. territories</t>
  </si>
  <si>
    <t>Nonfood use</t>
  </si>
  <si>
    <t xml:space="preserve">Total </t>
  </si>
  <si>
    <t>Filename:</t>
  </si>
  <si>
    <t>Worksheets:</t>
  </si>
  <si>
    <t>Caloric sweeteners, availability (million pounds)</t>
  </si>
  <si>
    <t>Caloric sweeteners - Per capita availability</t>
  </si>
  <si>
    <t>Per capita availability</t>
  </si>
  <si>
    <t xml:space="preserve">Caloric sweeteners, per capita availability </t>
  </si>
  <si>
    <t>Caloric sweeteners, availability (short tons)</t>
  </si>
  <si>
    <t>Caloric sweeteners - Per capita availability (historical)</t>
  </si>
  <si>
    <r>
      <t>U.S. population, July 1</t>
    </r>
    <r>
      <rPr>
        <vertAlign val="superscript"/>
        <sz val="8"/>
        <rFont val="Arial"/>
        <family val="2"/>
      </rPr>
      <t>1</t>
    </r>
  </si>
  <si>
    <r>
      <t>Net change in stocks</t>
    </r>
    <r>
      <rPr>
        <vertAlign val="superscript"/>
        <sz val="8"/>
        <rFont val="Arial"/>
        <family val="2"/>
      </rPr>
      <t>4</t>
    </r>
  </si>
  <si>
    <r>
      <t>Exports</t>
    </r>
    <r>
      <rPr>
        <vertAlign val="superscript"/>
        <sz val="8"/>
        <rFont val="Arial"/>
        <family val="2"/>
      </rPr>
      <t>5</t>
    </r>
  </si>
  <si>
    <r>
      <t>Net change in stocks</t>
    </r>
    <r>
      <rPr>
        <vertAlign val="superscript"/>
        <sz val="8"/>
        <rFont val="Arial"/>
        <family val="2"/>
      </rPr>
      <t>6</t>
    </r>
  </si>
  <si>
    <r>
      <t>Nonfood use</t>
    </r>
    <r>
      <rPr>
        <vertAlign val="superscript"/>
        <sz val="8"/>
        <rFont val="Arial"/>
        <family val="2"/>
      </rPr>
      <t>7</t>
    </r>
  </si>
  <si>
    <r>
      <t>Refined</t>
    </r>
    <r>
      <rPr>
        <vertAlign val="superscript"/>
        <sz val="8"/>
        <rFont val="Arial"/>
        <family val="2"/>
      </rPr>
      <t>8</t>
    </r>
  </si>
  <si>
    <t>--- Millions ---</t>
  </si>
  <si>
    <t>--- Pounds ---</t>
  </si>
  <si>
    <t>--------------------------------------------------------------------------------- Pounds, dry weight -------------------------------------------------------------------------</t>
  </si>
  <si>
    <t>---- Millions ----</t>
  </si>
  <si>
    <t>---------------------------------------------------------------------------- Teaspoons (daily) ----------------------------------------------------------------------------</t>
  </si>
  <si>
    <t>Puerto Rico</t>
  </si>
  <si>
    <r>
      <t>Beginning stocks</t>
    </r>
    <r>
      <rPr>
        <vertAlign val="superscript"/>
        <sz val="8"/>
        <rFont val="Arial"/>
        <family val="2"/>
      </rPr>
      <t>3</t>
    </r>
  </si>
  <si>
    <r>
      <t>Total supply</t>
    </r>
    <r>
      <rPr>
        <vertAlign val="superscript"/>
        <sz val="8"/>
        <rFont val="Arial"/>
        <family val="2"/>
      </rPr>
      <t>4</t>
    </r>
  </si>
  <si>
    <r>
      <t>Ending stocks</t>
    </r>
    <r>
      <rPr>
        <vertAlign val="superscript"/>
        <sz val="8"/>
        <rFont val="Arial"/>
        <family val="2"/>
      </rPr>
      <t>3</t>
    </r>
  </si>
  <si>
    <t>Total use</t>
  </si>
  <si>
    <r>
      <t>Total</t>
    </r>
    <r>
      <rPr>
        <vertAlign val="superscript"/>
        <sz val="8"/>
        <rFont val="Arial"/>
        <family val="2"/>
      </rPr>
      <t>4</t>
    </r>
  </si>
  <si>
    <t>----------------------------------------------------------------------------------------- Million pounds, dry weight ------------------------------------------------------------------------------</t>
  </si>
  <si>
    <r>
      <t>Edible syrups</t>
    </r>
    <r>
      <rPr>
        <vertAlign val="superscript"/>
        <sz val="8"/>
        <rFont val="Arial"/>
        <family val="2"/>
      </rPr>
      <t>3</t>
    </r>
  </si>
  <si>
    <t>------------------------------------------------------------------------ Pounds, dry weight --------------------------------------------------------------------------------</t>
  </si>
  <si>
    <t>Food availability</t>
  </si>
  <si>
    <t>Use</t>
  </si>
  <si>
    <t>Caloric sweeteners - Total availability, million pounds</t>
  </si>
  <si>
    <r>
      <t>Edible syrups</t>
    </r>
    <r>
      <rPr>
        <vertAlign val="superscript"/>
        <sz val="8"/>
        <rFont val="Arial"/>
        <family val="2"/>
      </rPr>
      <t>2</t>
    </r>
  </si>
  <si>
    <t>Caloric sweeteners, per capita availability</t>
  </si>
  <si>
    <t>Total cane and beet sugar: Supply and use</t>
  </si>
  <si>
    <r>
      <t>Imports</t>
    </r>
    <r>
      <rPr>
        <vertAlign val="superscript"/>
        <sz val="8"/>
        <rFont val="Arial"/>
        <family val="2"/>
      </rPr>
      <t>2</t>
    </r>
  </si>
  <si>
    <t>Total supply</t>
  </si>
  <si>
    <t>Caloric sweeteners, per capita availability (daily teaspoons)</t>
  </si>
  <si>
    <r>
      <t>Cane and beet sugar deliveries</t>
    </r>
    <r>
      <rPr>
        <vertAlign val="superscript"/>
        <sz val="8"/>
        <rFont val="Arial"/>
        <family val="2"/>
      </rPr>
      <t>2</t>
    </r>
  </si>
  <si>
    <r>
      <t>Cane and beet sugar deliveries</t>
    </r>
    <r>
      <rPr>
        <vertAlign val="superscript"/>
        <sz val="8"/>
        <rFont val="Arial"/>
        <family val="2"/>
      </rPr>
      <t>1</t>
    </r>
  </si>
  <si>
    <r>
      <t>Net change in stocks</t>
    </r>
    <r>
      <rPr>
        <vertAlign val="superscript"/>
        <sz val="8"/>
        <rFont val="Arial"/>
        <family val="2"/>
      </rPr>
      <t>3</t>
    </r>
  </si>
  <si>
    <t>----------------------------------------------------------------------------------- 1,000 short tons, dry weight -------------------------------------------------------------------------</t>
  </si>
  <si>
    <r>
      <t>Total supply</t>
    </r>
    <r>
      <rPr>
        <vertAlign val="superscript"/>
        <sz val="8"/>
        <rFont val="Arial"/>
        <family val="2"/>
      </rPr>
      <t>3</t>
    </r>
  </si>
  <si>
    <r>
      <t>Total</t>
    </r>
    <r>
      <rPr>
        <vertAlign val="superscript"/>
        <sz val="8"/>
        <rFont val="Arial"/>
        <family val="2"/>
      </rPr>
      <t>3</t>
    </r>
  </si>
  <si>
    <t>- Million pounds -</t>
  </si>
  <si>
    <t>Caloric sweeteners - Per capita availability (daily teaspoons)</t>
  </si>
  <si>
    <t>Caloric sweeteners - Total availability, short tons</t>
  </si>
  <si>
    <t>Glucose: Supply and use</t>
  </si>
  <si>
    <t>Dextrose: Supply and use</t>
  </si>
  <si>
    <r>
      <t>Total</t>
    </r>
    <r>
      <rPr>
        <vertAlign val="superscript"/>
        <sz val="8"/>
        <rFont val="Arial"/>
        <family val="2"/>
      </rPr>
      <t>5</t>
    </r>
  </si>
  <si>
    <r>
      <t>Total caloric sweeteners</t>
    </r>
    <r>
      <rPr>
        <vertAlign val="superscript"/>
        <sz val="8"/>
        <rFont val="Arial"/>
        <family val="2"/>
      </rPr>
      <t>4, 5</t>
    </r>
  </si>
  <si>
    <r>
      <t>Total caloric sweeteners</t>
    </r>
    <r>
      <rPr>
        <vertAlign val="superscript"/>
        <sz val="8"/>
        <rFont val="Arial"/>
        <family val="2"/>
      </rPr>
      <t>3, 4</t>
    </r>
  </si>
  <si>
    <t>---------------------------------------------------------------------------------------------------------------------------------------------------------------- 1,000 short tons, dry weight ----------------------------------------------------------------------------------------------------------------------------------------------------------------</t>
  </si>
  <si>
    <r>
      <t>Total supply</t>
    </r>
    <r>
      <rPr>
        <vertAlign val="superscript"/>
        <sz val="8"/>
        <rFont val="Arial"/>
        <family val="2"/>
      </rPr>
      <t>2</t>
    </r>
  </si>
  <si>
    <r>
      <t>Total</t>
    </r>
    <r>
      <rPr>
        <vertAlign val="superscript"/>
        <sz val="8"/>
        <rFont val="Arial"/>
        <family val="2"/>
      </rPr>
      <t>2</t>
    </r>
  </si>
  <si>
    <r>
      <t>Total use</t>
    </r>
    <r>
      <rPr>
        <vertAlign val="superscript"/>
        <sz val="8"/>
        <rFont val="Arial"/>
        <family val="2"/>
      </rPr>
      <t>2</t>
    </r>
  </si>
  <si>
    <r>
      <t>Production</t>
    </r>
    <r>
      <rPr>
        <vertAlign val="superscript"/>
        <sz val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</si>
  <si>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 plus the Armed Forces overseas.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Computed from unrounded data.  </t>
    </r>
  </si>
  <si>
    <t>-------------------- 1,000 short tons, dry weight --------------------</t>
  </si>
  <si>
    <t>----------------- Million pounds, dry weight ------------------</t>
  </si>
  <si>
    <t>---------------------- Pounds, dry weight ----------------------</t>
  </si>
  <si>
    <t>- Million pounds, dry weight -</t>
  </si>
  <si>
    <t>-------------------------------------------------------------------------------------------- 1,000 short tons, dry weight --------------------------------------------------------------------------------------------</t>
  </si>
  <si>
    <t>-- Pounds, dry weight --</t>
  </si>
  <si>
    <t>------------------------------------------------------------------------------------------------------------------- 1,000 short tons, raw value -------------------------------------------------------------------------------------------------------------------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</si>
  <si>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 plus the Armed Forces overseas.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Excludes the refined sugar contained in imported sugar blends and mixtures (particularly sugar-sweetened tea mixes, and flavored sugars, largely beverage bases).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Stocks in hands of primary distributors (processors and importers).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Includes shipments to Puerto Rico and deliveries of sugar for use in sugar-containing products for export under the re-export program. 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Holdings of wholesalers, retailers, and industrial users. Negative number indicates a stock drawdown. Calculated as a residual. </t>
    </r>
    <r>
      <rPr>
        <vertAlign val="superscript"/>
        <sz val="8"/>
        <rFont val="Arial"/>
        <family val="2"/>
      </rPr>
      <t>7</t>
    </r>
    <r>
      <rPr>
        <sz val="8"/>
        <rFont val="Arial"/>
        <family val="2"/>
      </rPr>
      <t xml:space="preserve">Includes use in polyhydric alcohol. In 1985, also includes use of 127,000 short tons in fuel ethanol. </t>
    </r>
    <r>
      <rPr>
        <vertAlign val="superscript"/>
        <sz val="8"/>
        <rFont val="Arial"/>
        <family val="2"/>
      </rPr>
      <t>8</t>
    </r>
    <r>
      <rPr>
        <sz val="8"/>
        <rFont val="Arial"/>
        <family val="2"/>
      </rPr>
      <t>To convert raw value to refined sugar, divide by 1.07.</t>
    </r>
  </si>
  <si>
    <t>High-fructose corn syrup (HFCS): Supply and use</t>
  </si>
  <si>
    <t>High-fructose corn syrup</t>
  </si>
  <si>
    <t>Source: USDA, Economic Research Service using data from various sources as documented on the Food Availability Data System home page. Data last updated September 15, 2022.</t>
  </si>
  <si>
    <t>Refining loss adjustment</t>
  </si>
  <si>
    <t>High-fructose corn syrup-42</t>
  </si>
  <si>
    <t>High-fructose corn syrup-55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</si>
  <si>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 plus the Armed Forces overseas.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Includes estimates for glucose syrup solids and maltodextrin, as well as glucose syrup.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>A negative number indicates a stock drawdown; its absolute value is added to total supply to compute total use. A positive number indicates a stock buildup; it is subtracted from total supply.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</si>
  <si>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 plus the Armed Forces overseas.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Computed from unrounded data.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A negative number indicates a stock drawdown; its absolute value is added to total supply to compute total use. A positive number indicates a stock buildup; it is subtracted from total supply.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</si>
  <si>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 plus the Armed Forces overseas.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Cane and beet sugar deliveries for food and beverages; does not include sugar imported in blends and mixtures.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Contains estimates of sorgo, maple and sugarcane syrup, edible molasses, and edible refiners' syrup.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Refined sugar is used for calculating "Total Caloric Sweeteners."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>Computed from unrounded data.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</si>
  <si>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Cane and beet sugar deliveries for food and beverages; does not include sugar imported in blends and mixtures.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Contains estimates of sorgo, maple and sugarcane syrup, edible molasses, and edible refiners' syrup.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Refined sugar is used for calculating "Total Caloric Sweeteners."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>Computed from unrounded data.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</si>
  <si>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 plus the Armed Forces overseas.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Cane and beet sugar deliveries for food and beverages; does not include sugar imported in blends and mixtures.  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Contains estimates of sorgo, maple and sugarcane syrup, edible molasses, and edible refiners' syrup.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Refined sugar is used for calculating "Total Caloric Sweeteners." </t>
    </r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>Computed from unrounded data.</t>
    </r>
  </si>
  <si>
    <t>High-fructose corn syrup (HFCS):  Supply and use</t>
  </si>
  <si>
    <t>sweets.xlsx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</si>
</sst>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#,##0.0"/>
    <numFmt numFmtId="165" formatCode="0.000"/>
    <numFmt numFmtId="166" formatCode="0.0"/>
    <numFmt numFmtId="167" formatCode="mmmm\ d\,\ yyyy"/>
    <numFmt numFmtId="168" formatCode="#,##0.000"/>
  </numFmts>
  <fonts count="12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64"/>
      </bottom>
      <diagonal/>
    </border>
    <border>
      <left style="thin">
        <color indexed="55"/>
      </left>
      <right style="thin">
        <color indexed="55"/>
      </right>
      <top/>
      <bottom style="double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double">
        <color auto="1"/>
      </bottom>
      <diagonal/>
    </border>
    <border>
      <left/>
      <right/>
      <top style="thin">
        <color indexed="55"/>
      </top>
      <bottom style="double">
        <color auto="1"/>
      </bottom>
      <diagonal/>
    </border>
  </borders>
  <cellStyleXfs count="50">
    <xf numFmtId="0" fontId="0" fillId="0" borderId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7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1" applyNumberFormat="0" applyFill="0" applyAlignment="0" applyProtection="0"/>
  </cellStyleXfs>
  <cellXfs count="257">
    <xf numFmtId="0" fontId="0" fillId="0" borderId="0" xfId="0"/>
    <xf numFmtId="0" fontId="7" fillId="0" borderId="0" xfId="0" applyNumberFormat="1" applyFont="1"/>
    <xf numFmtId="0" fontId="4" fillId="0" borderId="0" xfId="8" applyNumberFormat="1" applyFont="1" applyFill="1"/>
    <xf numFmtId="165" fontId="4" fillId="0" borderId="0" xfId="8" applyNumberFormat="1" applyFont="1" applyFill="1"/>
    <xf numFmtId="164" fontId="4" fillId="0" borderId="0" xfId="8" applyNumberFormat="1" applyFont="1" applyFill="1"/>
    <xf numFmtId="164" fontId="4" fillId="0" borderId="0" xfId="48" applyNumberFormat="1" applyFont="1" applyFill="1" applyBorder="1"/>
    <xf numFmtId="0" fontId="4" fillId="0" borderId="0" xfId="48" applyNumberFormat="1" applyFont="1" applyFill="1" applyBorder="1"/>
    <xf numFmtId="164" fontId="8" fillId="0" borderId="0" xfId="8" applyNumberFormat="1" applyFont="1" applyFill="1" applyBorder="1"/>
    <xf numFmtId="164" fontId="4" fillId="0" borderId="2" xfId="8" applyNumberFormat="1" applyFont="1" applyFill="1" applyBorder="1" applyAlignment="1">
      <alignment horizontal="centerContinuous"/>
    </xf>
    <xf numFmtId="164" fontId="4" fillId="0" borderId="3" xfId="8" applyNumberFormat="1" applyFont="1" applyFill="1" applyBorder="1" applyAlignment="1">
      <alignment horizontal="centerContinuous"/>
    </xf>
    <xf numFmtId="164" fontId="4" fillId="0" borderId="0" xfId="8" applyNumberFormat="1" applyFont="1" applyFill="1" applyBorder="1"/>
    <xf numFmtId="0" fontId="4" fillId="0" borderId="0" xfId="8" applyNumberFormat="1" applyFont="1" applyFill="1" applyBorder="1"/>
    <xf numFmtId="164" fontId="4" fillId="0" borderId="0" xfId="0" applyNumberFormat="1" applyFont="1" applyFill="1" applyProtection="1"/>
    <xf numFmtId="164" fontId="4" fillId="0" borderId="4" xfId="8" applyNumberFormat="1" applyFont="1" applyFill="1" applyBorder="1" applyAlignment="1">
      <alignment horizontal="centerContinuous"/>
    </xf>
    <xf numFmtId="164" fontId="4" fillId="0" borderId="5" xfId="8" applyNumberFormat="1" applyFont="1" applyFill="1" applyBorder="1" applyAlignment="1">
      <alignment horizontal="centerContinuous"/>
    </xf>
    <xf numFmtId="164" fontId="4" fillId="0" borderId="5" xfId="8" quotePrefix="1" applyNumberFormat="1" applyFont="1" applyFill="1" applyBorder="1" applyAlignment="1">
      <alignment horizontal="centerContinuous"/>
    </xf>
    <xf numFmtId="164" fontId="4" fillId="0" borderId="6" xfId="8" quotePrefix="1" applyNumberFormat="1" applyFont="1" applyFill="1" applyBorder="1" applyAlignment="1">
      <alignment horizontal="centerContinuous"/>
    </xf>
    <xf numFmtId="164" fontId="4" fillId="0" borderId="6" xfId="8" applyNumberFormat="1" applyFont="1" applyFill="1" applyBorder="1" applyAlignment="1">
      <alignment horizontal="centerContinuous"/>
    </xf>
    <xf numFmtId="164" fontId="4" fillId="0" borderId="0" xfId="8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0" fontId="4" fillId="0" borderId="0" xfId="0" applyNumberFormat="1" applyFont="1" applyFill="1" applyBorder="1"/>
    <xf numFmtId="164" fontId="4" fillId="0" borderId="0" xfId="8" applyNumberFormat="1" applyFont="1" applyFill="1" applyBorder="1" applyAlignment="1">
      <alignment horizontal="centerContinuous"/>
    </xf>
    <xf numFmtId="0" fontId="4" fillId="0" borderId="0" xfId="8" applyFont="1"/>
    <xf numFmtId="0" fontId="4" fillId="0" borderId="0" xfId="48" applyFont="1" applyBorder="1"/>
    <xf numFmtId="0" fontId="8" fillId="0" borderId="0" xfId="8" applyFont="1" applyBorder="1"/>
    <xf numFmtId="0" fontId="4" fillId="0" borderId="0" xfId="8" applyFont="1" applyBorder="1"/>
    <xf numFmtId="164" fontId="4" fillId="0" borderId="0" xfId="41" applyNumberFormat="1" applyFont="1" applyFill="1"/>
    <xf numFmtId="164" fontId="4" fillId="0" borderId="0" xfId="0" applyNumberFormat="1" applyFont="1" applyFill="1"/>
    <xf numFmtId="0" fontId="4" fillId="0" borderId="7" xfId="8" applyNumberFormat="1" applyFont="1" applyFill="1" applyBorder="1" applyAlignment="1">
      <alignment horizontal="center"/>
    </xf>
    <xf numFmtId="164" fontId="4" fillId="0" borderId="7" xfId="8" applyNumberFormat="1" applyFont="1" applyFill="1" applyBorder="1"/>
    <xf numFmtId="164" fontId="4" fillId="0" borderId="7" xfId="8" applyNumberFormat="1" applyFont="1" applyFill="1" applyBorder="1" applyAlignment="1">
      <alignment horizontal="right"/>
    </xf>
    <xf numFmtId="0" fontId="4" fillId="0" borderId="7" xfId="8" applyFont="1" applyBorder="1" applyAlignment="1">
      <alignment horizontal="center"/>
    </xf>
    <xf numFmtId="166" fontId="4" fillId="0" borderId="7" xfId="8" applyNumberFormat="1" applyFont="1" applyBorder="1"/>
    <xf numFmtId="166" fontId="4" fillId="0" borderId="7" xfId="8" applyNumberFormat="1" applyFont="1" applyBorder="1" applyAlignment="1">
      <alignment horizontal="right"/>
    </xf>
    <xf numFmtId="164" fontId="4" fillId="0" borderId="7" xfId="8" quotePrefix="1" applyNumberFormat="1" applyFont="1" applyFill="1" applyBorder="1" applyAlignment="1">
      <alignment horizontal="right"/>
    </xf>
    <xf numFmtId="164" fontId="4" fillId="0" borderId="7" xfId="44" applyNumberFormat="1" applyFont="1" applyFill="1" applyBorder="1"/>
    <xf numFmtId="164" fontId="4" fillId="0" borderId="7" xfId="45" applyNumberFormat="1" applyFont="1" applyFill="1" applyBorder="1"/>
    <xf numFmtId="164" fontId="4" fillId="0" borderId="7" xfId="45" applyNumberFormat="1" applyFont="1" applyFill="1" applyBorder="1" applyProtection="1"/>
    <xf numFmtId="164" fontId="4" fillId="0" borderId="7" xfId="43" applyNumberFormat="1" applyFont="1" applyFill="1" applyBorder="1"/>
    <xf numFmtId="164" fontId="4" fillId="0" borderId="7" xfId="43" applyNumberFormat="1" applyFont="1" applyFill="1" applyBorder="1" applyProtection="1"/>
    <xf numFmtId="0" fontId="1" fillId="0" borderId="0" xfId="0" applyFont="1"/>
    <xf numFmtId="164" fontId="8" fillId="0" borderId="0" xfId="48" applyNumberFormat="1" applyFont="1" applyFill="1" applyBorder="1"/>
    <xf numFmtId="0" fontId="8" fillId="0" borderId="0" xfId="48" applyNumberFormat="1" applyFont="1" applyFill="1" applyBorder="1"/>
    <xf numFmtId="164" fontId="8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48" applyFont="1" applyBorder="1"/>
    <xf numFmtId="165" fontId="4" fillId="0" borderId="7" xfId="8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7" xfId="0" quotePrefix="1" applyFont="1" applyBorder="1" applyAlignment="1">
      <alignment horizontal="right"/>
    </xf>
    <xf numFmtId="168" fontId="4" fillId="0" borderId="7" xfId="8" applyNumberFormat="1" applyFont="1" applyFill="1" applyBorder="1"/>
    <xf numFmtId="168" fontId="4" fillId="0" borderId="7" xfId="43" applyNumberFormat="1" applyFont="1" applyFill="1" applyBorder="1"/>
    <xf numFmtId="0" fontId="1" fillId="0" borderId="0" xfId="15"/>
    <xf numFmtId="165" fontId="10" fillId="0" borderId="8" xfId="8" quotePrefix="1" applyNumberFormat="1" applyFont="1" applyFill="1" applyBorder="1" applyAlignment="1">
      <alignment horizontal="center" vertical="center"/>
    </xf>
    <xf numFmtId="164" fontId="10" fillId="0" borderId="8" xfId="8" quotePrefix="1" applyNumberFormat="1" applyFont="1" applyFill="1" applyBorder="1" applyAlignment="1">
      <alignment horizontal="center" vertical="center"/>
    </xf>
    <xf numFmtId="0" fontId="1" fillId="0" borderId="0" xfId="16"/>
    <xf numFmtId="0" fontId="1" fillId="0" borderId="0" xfId="18"/>
    <xf numFmtId="164" fontId="4" fillId="0" borderId="7" xfId="47" applyNumberFormat="1" applyFont="1" applyFill="1" applyBorder="1"/>
    <xf numFmtId="164" fontId="4" fillId="0" borderId="7" xfId="47" applyNumberFormat="1" applyFont="1" applyFill="1" applyBorder="1" applyProtection="1"/>
    <xf numFmtId="0" fontId="1" fillId="0" borderId="0" xfId="21"/>
    <xf numFmtId="164" fontId="4" fillId="0" borderId="0" xfId="48" quotePrefix="1" applyNumberFormat="1" applyFont="1" applyFill="1" applyBorder="1" applyAlignment="1">
      <alignment horizontal="left"/>
    </xf>
    <xf numFmtId="0" fontId="1" fillId="0" borderId="0" xfId="24"/>
    <xf numFmtId="0" fontId="1" fillId="0" borderId="0" xfId="25"/>
    <xf numFmtId="0" fontId="1" fillId="0" borderId="0" xfId="25" applyFont="1"/>
    <xf numFmtId="0" fontId="1" fillId="0" borderId="0" xfId="27"/>
    <xf numFmtId="0" fontId="1" fillId="0" borderId="0" xfId="30"/>
    <xf numFmtId="0" fontId="1" fillId="0" borderId="0" xfId="34"/>
    <xf numFmtId="0" fontId="1" fillId="0" borderId="0" xfId="35"/>
    <xf numFmtId="0" fontId="1" fillId="0" borderId="0" xfId="36"/>
    <xf numFmtId="164" fontId="4" fillId="2" borderId="7" xfId="8" applyNumberFormat="1" applyFont="1" applyFill="1" applyBorder="1"/>
    <xf numFmtId="0" fontId="4" fillId="3" borderId="7" xfId="8" applyNumberFormat="1" applyFont="1" applyFill="1" applyBorder="1" applyAlignment="1">
      <alignment horizontal="center"/>
    </xf>
    <xf numFmtId="165" fontId="4" fillId="3" borderId="7" xfId="8" applyNumberFormat="1" applyFont="1" applyFill="1" applyBorder="1" applyAlignment="1">
      <alignment horizontal="center"/>
    </xf>
    <xf numFmtId="164" fontId="4" fillId="3" borderId="7" xfId="8" applyNumberFormat="1" applyFont="1" applyFill="1" applyBorder="1"/>
    <xf numFmtId="0" fontId="4" fillId="3" borderId="7" xfId="8" applyFont="1" applyFill="1" applyBorder="1" applyAlignment="1">
      <alignment horizontal="center"/>
    </xf>
    <xf numFmtId="166" fontId="4" fillId="3" borderId="7" xfId="8" applyNumberFormat="1" applyFont="1" applyFill="1" applyBorder="1" applyAlignment="1">
      <alignment horizontal="right"/>
    </xf>
    <xf numFmtId="166" fontId="4" fillId="3" borderId="7" xfId="8" applyNumberFormat="1" applyFont="1" applyFill="1" applyBorder="1"/>
    <xf numFmtId="0" fontId="4" fillId="3" borderId="9" xfId="8" applyNumberFormat="1" applyFont="1" applyFill="1" applyBorder="1" applyAlignment="1">
      <alignment horizontal="center"/>
    </xf>
    <xf numFmtId="165" fontId="4" fillId="3" borderId="9" xfId="8" applyNumberFormat="1" applyFont="1" applyFill="1" applyBorder="1" applyAlignment="1">
      <alignment horizontal="center"/>
    </xf>
    <xf numFmtId="164" fontId="4" fillId="3" borderId="9" xfId="8" applyNumberFormat="1" applyFont="1" applyFill="1" applyBorder="1"/>
    <xf numFmtId="164" fontId="4" fillId="3" borderId="7" xfId="8" quotePrefix="1" applyNumberFormat="1" applyFont="1" applyFill="1" applyBorder="1" applyAlignment="1">
      <alignment horizontal="right"/>
    </xf>
    <xf numFmtId="164" fontId="4" fillId="3" borderId="7" xfId="47" applyNumberFormat="1" applyFont="1" applyFill="1" applyBorder="1"/>
    <xf numFmtId="164" fontId="4" fillId="3" borderId="7" xfId="47" applyNumberFormat="1" applyFont="1" applyFill="1" applyBorder="1" applyProtection="1"/>
    <xf numFmtId="164" fontId="4" fillId="3" borderId="9" xfId="47" applyNumberFormat="1" applyFont="1" applyFill="1" applyBorder="1"/>
    <xf numFmtId="164" fontId="4" fillId="3" borderId="9" xfId="8" quotePrefix="1" applyNumberFormat="1" applyFont="1" applyFill="1" applyBorder="1" applyAlignment="1">
      <alignment horizontal="right"/>
    </xf>
    <xf numFmtId="164" fontId="4" fillId="3" borderId="9" xfId="47" applyNumberFormat="1" applyFont="1" applyFill="1" applyBorder="1" applyProtection="1"/>
    <xf numFmtId="0" fontId="4" fillId="3" borderId="7" xfId="0" quotePrefix="1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164" fontId="4" fillId="3" borderId="7" xfId="46" applyNumberFormat="1" applyFont="1" applyFill="1" applyBorder="1"/>
    <xf numFmtId="164" fontId="4" fillId="3" borderId="9" xfId="46" applyNumberFormat="1" applyFont="1" applyFill="1" applyBorder="1"/>
    <xf numFmtId="164" fontId="4" fillId="3" borderId="7" xfId="44" applyNumberFormat="1" applyFont="1" applyFill="1" applyBorder="1"/>
    <xf numFmtId="164" fontId="4" fillId="3" borderId="9" xfId="45" applyNumberFormat="1" applyFont="1" applyFill="1" applyBorder="1"/>
    <xf numFmtId="164" fontId="4" fillId="3" borderId="9" xfId="45" applyNumberFormat="1" applyFont="1" applyFill="1" applyBorder="1" applyProtection="1"/>
    <xf numFmtId="168" fontId="4" fillId="3" borderId="7" xfId="8" applyNumberFormat="1" applyFont="1" applyFill="1" applyBorder="1"/>
    <xf numFmtId="168" fontId="4" fillId="3" borderId="7" xfId="44" applyNumberFormat="1" applyFont="1" applyFill="1" applyBorder="1"/>
    <xf numFmtId="164" fontId="4" fillId="3" borderId="9" xfId="43" applyNumberFormat="1" applyFont="1" applyFill="1" applyBorder="1"/>
    <xf numFmtId="168" fontId="4" fillId="3" borderId="9" xfId="43" applyNumberFormat="1" applyFont="1" applyFill="1" applyBorder="1"/>
    <xf numFmtId="164" fontId="4" fillId="3" borderId="9" xfId="43" applyNumberFormat="1" applyFont="1" applyFill="1" applyBorder="1" applyProtection="1"/>
    <xf numFmtId="164" fontId="4" fillId="3" borderId="9" xfId="47" applyNumberFormat="1" applyFont="1" applyFill="1" applyBorder="1" applyAlignment="1" applyProtection="1">
      <alignment horizontal="right"/>
    </xf>
    <xf numFmtId="164" fontId="4" fillId="3" borderId="7" xfId="8" applyNumberFormat="1" applyFont="1" applyFill="1" applyBorder="1" applyAlignment="1">
      <alignment horizontal="right"/>
    </xf>
    <xf numFmtId="164" fontId="4" fillId="0" borderId="10" xfId="8" quotePrefix="1" applyNumberFormat="1" applyFont="1" applyFill="1" applyBorder="1" applyAlignment="1">
      <alignment vertical="center"/>
    </xf>
    <xf numFmtId="168" fontId="4" fillId="0" borderId="7" xfId="43" applyNumberFormat="1" applyFont="1" applyFill="1" applyBorder="1" applyAlignment="1">
      <alignment horizontal="right"/>
    </xf>
    <xf numFmtId="168" fontId="4" fillId="3" borderId="9" xfId="43" applyNumberFormat="1" applyFont="1" applyFill="1" applyBorder="1" applyAlignment="1">
      <alignment horizontal="right"/>
    </xf>
    <xf numFmtId="168" fontId="4" fillId="0" borderId="7" xfId="44" applyNumberFormat="1" applyFont="1" applyFill="1" applyBorder="1" applyAlignment="1">
      <alignment horizontal="right"/>
    </xf>
    <xf numFmtId="164" fontId="4" fillId="2" borderId="9" xfId="8" applyNumberFormat="1" applyFont="1" applyFill="1" applyBorder="1"/>
    <xf numFmtId="0" fontId="4" fillId="2" borderId="9" xfId="8" applyNumberFormat="1" applyFont="1" applyFill="1" applyBorder="1" applyAlignment="1">
      <alignment horizontal="center"/>
    </xf>
    <xf numFmtId="165" fontId="4" fillId="2" borderId="9" xfId="8" applyNumberFormat="1" applyFont="1" applyFill="1" applyBorder="1" applyAlignment="1">
      <alignment horizontal="center"/>
    </xf>
    <xf numFmtId="164" fontId="4" fillId="2" borderId="7" xfId="8" applyNumberFormat="1" applyFont="1" applyFill="1" applyBorder="1" applyAlignment="1">
      <alignment horizontal="right"/>
    </xf>
    <xf numFmtId="164" fontId="4" fillId="2" borderId="7" xfId="8" quotePrefix="1" applyNumberFormat="1" applyFont="1" applyFill="1" applyBorder="1" applyAlignment="1">
      <alignment horizontal="right"/>
    </xf>
    <xf numFmtId="164" fontId="4" fillId="3" borderId="9" xfId="8" applyNumberFormat="1" applyFont="1" applyFill="1" applyBorder="1" applyAlignment="1">
      <alignment horizontal="right"/>
    </xf>
    <xf numFmtId="164" fontId="4" fillId="2" borderId="7" xfId="46" applyNumberFormat="1" applyFont="1" applyFill="1" applyBorder="1"/>
    <xf numFmtId="164" fontId="4" fillId="3" borderId="7" xfId="46" applyNumberFormat="1" applyFont="1" applyFill="1" applyBorder="1" applyAlignment="1">
      <alignment horizontal="right"/>
    </xf>
    <xf numFmtId="164" fontId="4" fillId="2" borderId="7" xfId="46" applyNumberFormat="1" applyFont="1" applyFill="1" applyBorder="1" applyAlignment="1">
      <alignment horizontal="right"/>
    </xf>
    <xf numFmtId="164" fontId="4" fillId="3" borderId="9" xfId="46" applyNumberFormat="1" applyFont="1" applyFill="1" applyBorder="1" applyAlignment="1">
      <alignment horizontal="right"/>
    </xf>
    <xf numFmtId="0" fontId="4" fillId="2" borderId="7" xfId="8" applyNumberFormat="1" applyFont="1" applyFill="1" applyBorder="1" applyAlignment="1">
      <alignment horizontal="center"/>
    </xf>
    <xf numFmtId="165" fontId="4" fillId="2" borderId="7" xfId="8" applyNumberFormat="1" applyFont="1" applyFill="1" applyBorder="1" applyAlignment="1">
      <alignment horizontal="center"/>
    </xf>
    <xf numFmtId="164" fontId="4" fillId="2" borderId="7" xfId="47" applyNumberFormat="1" applyFont="1" applyFill="1" applyBorder="1"/>
    <xf numFmtId="164" fontId="4" fillId="2" borderId="7" xfId="47" applyNumberFormat="1" applyFont="1" applyFill="1" applyBorder="1" applyProtection="1"/>
    <xf numFmtId="164" fontId="4" fillId="2" borderId="7" xfId="47" applyNumberFormat="1" applyFont="1" applyFill="1" applyBorder="1" applyAlignment="1" applyProtection="1">
      <alignment horizontal="right"/>
    </xf>
    <xf numFmtId="164" fontId="4" fillId="0" borderId="9" xfId="8" applyNumberFormat="1" applyFont="1" applyFill="1" applyBorder="1"/>
    <xf numFmtId="164" fontId="4" fillId="2" borderId="9" xfId="43" applyNumberFormat="1" applyFont="1" applyFill="1" applyBorder="1"/>
    <xf numFmtId="168" fontId="4" fillId="2" borderId="9" xfId="43" applyNumberFormat="1" applyFont="1" applyFill="1" applyBorder="1" applyAlignment="1">
      <alignment horizontal="right"/>
    </xf>
    <xf numFmtId="164" fontId="4" fillId="2" borderId="9" xfId="43" applyNumberFormat="1" applyFont="1" applyFill="1" applyBorder="1" applyProtection="1"/>
    <xf numFmtId="164" fontId="4" fillId="2" borderId="9" xfId="45" applyNumberFormat="1" applyFont="1" applyFill="1" applyBorder="1"/>
    <xf numFmtId="164" fontId="4" fillId="2" borderId="9" xfId="45" applyNumberFormat="1" applyFont="1" applyFill="1" applyBorder="1" applyProtection="1"/>
    <xf numFmtId="164" fontId="4" fillId="2" borderId="9" xfId="46" applyNumberFormat="1" applyFont="1" applyFill="1" applyBorder="1"/>
    <xf numFmtId="164" fontId="4" fillId="2" borderId="9" xfId="8" quotePrefix="1" applyNumberFormat="1" applyFont="1" applyFill="1" applyBorder="1" applyAlignment="1">
      <alignment horizontal="right"/>
    </xf>
    <xf numFmtId="164" fontId="4" fillId="2" borderId="9" xfId="8" applyNumberFormat="1" applyFont="1" applyFill="1" applyBorder="1" applyAlignment="1">
      <alignment horizontal="right"/>
    </xf>
    <xf numFmtId="164" fontId="4" fillId="2" borderId="9" xfId="46" applyNumberFormat="1" applyFont="1" applyFill="1" applyBorder="1" applyAlignment="1">
      <alignment horizontal="right"/>
    </xf>
    <xf numFmtId="164" fontId="4" fillId="2" borderId="7" xfId="43" applyNumberFormat="1" applyFont="1" applyFill="1" applyBorder="1"/>
    <xf numFmtId="164" fontId="4" fillId="2" borderId="7" xfId="43" applyNumberFormat="1" applyFont="1" applyFill="1" applyBorder="1" applyProtection="1"/>
    <xf numFmtId="168" fontId="4" fillId="2" borderId="7" xfId="43" applyNumberFormat="1" applyFont="1" applyFill="1" applyBorder="1" applyAlignment="1">
      <alignment horizontal="right"/>
    </xf>
    <xf numFmtId="164" fontId="4" fillId="2" borderId="13" xfId="45" applyNumberFormat="1" applyFont="1" applyFill="1" applyBorder="1"/>
    <xf numFmtId="164" fontId="4" fillId="2" borderId="7" xfId="45" applyNumberFormat="1" applyFont="1" applyFill="1" applyBorder="1"/>
    <xf numFmtId="164" fontId="4" fillId="2" borderId="7" xfId="45" applyNumberFormat="1" applyFont="1" applyFill="1" applyBorder="1" applyProtection="1"/>
    <xf numFmtId="164" fontId="4" fillId="2" borderId="0" xfId="47" applyNumberFormat="1" applyFont="1" applyFill="1" applyBorder="1"/>
    <xf numFmtId="164" fontId="4" fillId="2" borderId="0" xfId="47" applyNumberFormat="1" applyFont="1" applyFill="1" applyBorder="1" applyProtection="1"/>
    <xf numFmtId="164" fontId="4" fillId="2" borderId="0" xfId="47" applyNumberFormat="1" applyFont="1" applyFill="1" applyBorder="1" applyAlignment="1" applyProtection="1">
      <alignment horizontal="right"/>
    </xf>
    <xf numFmtId="164" fontId="4" fillId="2" borderId="14" xfId="8" applyNumberFormat="1" applyFont="1" applyFill="1" applyBorder="1"/>
    <xf numFmtId="164" fontId="4" fillId="2" borderId="9" xfId="47" applyNumberFormat="1" applyFont="1" applyFill="1" applyBorder="1"/>
    <xf numFmtId="164" fontId="4" fillId="2" borderId="9" xfId="47" applyNumberFormat="1" applyFont="1" applyFill="1" applyBorder="1" applyProtection="1"/>
    <xf numFmtId="164" fontId="4" fillId="2" borderId="9" xfId="47" applyNumberFormat="1" applyFont="1" applyFill="1" applyBorder="1" applyAlignment="1" applyProtection="1">
      <alignment horizontal="right"/>
    </xf>
    <xf numFmtId="0" fontId="4" fillId="0" borderId="7" xfId="8" applyFont="1" applyFill="1" applyBorder="1" applyAlignment="1">
      <alignment horizontal="center"/>
    </xf>
    <xf numFmtId="166" fontId="4" fillId="0" borderId="7" xfId="8" applyNumberFormat="1" applyFont="1" applyFill="1" applyBorder="1" applyAlignment="1">
      <alignment horizontal="right"/>
    </xf>
    <xf numFmtId="166" fontId="4" fillId="0" borderId="7" xfId="8" applyNumberFormat="1" applyFont="1" applyFill="1" applyBorder="1"/>
    <xf numFmtId="0" fontId="5" fillId="0" borderId="0" xfId="7" applyNumberFormat="1" applyFont="1" applyAlignment="1" applyProtection="1"/>
    <xf numFmtId="0" fontId="5" fillId="0" borderId="0" xfId="7" applyNumberFormat="1" applyFont="1" applyAlignment="1" applyProtection="1">
      <alignment horizontal="left"/>
    </xf>
    <xf numFmtId="0" fontId="5" fillId="0" borderId="0" xfId="7" quotePrefix="1" applyNumberFormat="1" applyFont="1" applyAlignment="1" applyProtection="1">
      <alignment horizontal="left"/>
    </xf>
    <xf numFmtId="0" fontId="1" fillId="0" borderId="0" xfId="0" applyNumberFormat="1" applyFont="1"/>
    <xf numFmtId="0" fontId="11" fillId="0" borderId="0" xfId="0" quotePrefix="1" applyNumberFormat="1" applyFont="1" applyAlignment="1">
      <alignment horizontal="left"/>
    </xf>
    <xf numFmtId="164" fontId="4" fillId="0" borderId="14" xfId="8" applyNumberFormat="1" applyFont="1" applyFill="1" applyBorder="1"/>
    <xf numFmtId="164" fontId="4" fillId="2" borderId="13" xfId="8" quotePrefix="1" applyNumberFormat="1" applyFont="1" applyFill="1" applyBorder="1" applyAlignment="1">
      <alignment horizontal="right"/>
    </xf>
    <xf numFmtId="164" fontId="4" fillId="3" borderId="12" xfId="8" quotePrefix="1" applyNumberFormat="1" applyFont="1" applyFill="1" applyBorder="1" applyAlignment="1">
      <alignment horizontal="right"/>
    </xf>
    <xf numFmtId="0" fontId="4" fillId="3" borderId="12" xfId="8" applyNumberFormat="1" applyFont="1" applyFill="1" applyBorder="1" applyAlignment="1">
      <alignment horizontal="center"/>
    </xf>
    <xf numFmtId="165" fontId="4" fillId="3" borderId="12" xfId="8" applyNumberFormat="1" applyFont="1" applyFill="1" applyBorder="1" applyAlignment="1">
      <alignment horizontal="center"/>
    </xf>
    <xf numFmtId="164" fontId="4" fillId="3" borderId="12" xfId="8" applyNumberFormat="1" applyFont="1" applyFill="1" applyBorder="1" applyAlignment="1">
      <alignment horizontal="right"/>
    </xf>
    <xf numFmtId="164" fontId="4" fillId="3" borderId="12" xfId="46" applyNumberFormat="1" applyFont="1" applyFill="1" applyBorder="1" applyAlignment="1">
      <alignment horizontal="right"/>
    </xf>
    <xf numFmtId="164" fontId="4" fillId="3" borderId="12" xfId="8" applyNumberFormat="1" applyFont="1" applyFill="1" applyBorder="1"/>
    <xf numFmtId="164" fontId="4" fillId="0" borderId="7" xfId="46" applyNumberFormat="1" applyFont="1" applyFill="1" applyBorder="1" applyAlignment="1">
      <alignment horizontal="right"/>
    </xf>
    <xf numFmtId="164" fontId="4" fillId="0" borderId="9" xfId="8" quotePrefix="1" applyNumberFormat="1" applyFont="1" applyFill="1" applyBorder="1" applyAlignment="1">
      <alignment horizontal="right"/>
    </xf>
    <xf numFmtId="164" fontId="4" fillId="0" borderId="9" xfId="46" applyNumberFormat="1" applyFont="1" applyFill="1" applyBorder="1" applyAlignment="1">
      <alignment horizontal="right"/>
    </xf>
    <xf numFmtId="164" fontId="4" fillId="3" borderId="11" xfId="8" applyNumberFormat="1" applyFont="1" applyFill="1" applyBorder="1"/>
    <xf numFmtId="0" fontId="4" fillId="2" borderId="35" xfId="8" applyNumberFormat="1" applyFont="1" applyFill="1" applyBorder="1" applyAlignment="1">
      <alignment horizontal="center"/>
    </xf>
    <xf numFmtId="165" fontId="4" fillId="2" borderId="35" xfId="8" applyNumberFormat="1" applyFont="1" applyFill="1" applyBorder="1" applyAlignment="1">
      <alignment horizontal="center"/>
    </xf>
    <xf numFmtId="164" fontId="4" fillId="2" borderId="35" xfId="8" quotePrefix="1" applyNumberFormat="1" applyFont="1" applyFill="1" applyBorder="1" applyAlignment="1">
      <alignment horizontal="right"/>
    </xf>
    <xf numFmtId="164" fontId="4" fillId="2" borderId="35" xfId="8" applyNumberFormat="1" applyFont="1" applyFill="1" applyBorder="1"/>
    <xf numFmtId="164" fontId="4" fillId="2" borderId="23" xfId="47" applyNumberFormat="1" applyFont="1" applyFill="1" applyBorder="1" applyProtection="1"/>
    <xf numFmtId="164" fontId="4" fillId="2" borderId="13" xfId="47" applyNumberFormat="1" applyFont="1" applyFill="1" applyBorder="1"/>
    <xf numFmtId="164" fontId="4" fillId="3" borderId="11" xfId="47" applyNumberFormat="1" applyFont="1" applyFill="1" applyBorder="1"/>
    <xf numFmtId="164" fontId="4" fillId="2" borderId="23" xfId="47" applyNumberFormat="1" applyFont="1" applyFill="1" applyBorder="1" applyAlignment="1" applyProtection="1">
      <alignment horizontal="right"/>
    </xf>
    <xf numFmtId="164" fontId="4" fillId="2" borderId="24" xfId="47" applyNumberFormat="1" applyFont="1" applyFill="1" applyBorder="1"/>
    <xf numFmtId="168" fontId="4" fillId="2" borderId="35" xfId="43" applyNumberFormat="1" applyFont="1" applyFill="1" applyBorder="1" applyAlignment="1">
      <alignment horizontal="right"/>
    </xf>
    <xf numFmtId="168" fontId="4" fillId="3" borderId="12" xfId="8" applyNumberFormat="1" applyFont="1" applyFill="1" applyBorder="1"/>
    <xf numFmtId="164" fontId="4" fillId="0" borderId="13" xfId="8" applyNumberFormat="1" applyFont="1" applyFill="1" applyBorder="1"/>
    <xf numFmtId="164" fontId="10" fillId="0" borderId="8" xfId="8" quotePrefix="1" applyNumberFormat="1" applyFont="1" applyFill="1" applyBorder="1" applyAlignment="1">
      <alignment horizontal="center" vertical="center"/>
    </xf>
    <xf numFmtId="0" fontId="1" fillId="0" borderId="0" xfId="35" applyAlignment="1"/>
    <xf numFmtId="164" fontId="4" fillId="0" borderId="0" xfId="48" applyNumberFormat="1" applyFont="1" applyFill="1" applyBorder="1" applyAlignment="1"/>
    <xf numFmtId="0" fontId="4" fillId="0" borderId="0" xfId="48" applyNumberFormat="1" applyFont="1" applyFill="1" applyBorder="1" applyAlignment="1"/>
    <xf numFmtId="0" fontId="4" fillId="3" borderId="11" xfId="8" applyNumberFormat="1" applyFont="1" applyFill="1" applyBorder="1" applyAlignment="1">
      <alignment horizontal="center"/>
    </xf>
    <xf numFmtId="165" fontId="4" fillId="3" borderId="11" xfId="8" applyNumberFormat="1" applyFont="1" applyFill="1" applyBorder="1" applyAlignment="1">
      <alignment horizontal="center"/>
    </xf>
    <xf numFmtId="0" fontId="4" fillId="3" borderId="11" xfId="8" applyFont="1" applyFill="1" applyBorder="1" applyAlignment="1">
      <alignment horizontal="center"/>
    </xf>
    <xf numFmtId="166" fontId="4" fillId="3" borderId="11" xfId="8" applyNumberFormat="1" applyFont="1" applyFill="1" applyBorder="1" applyAlignment="1">
      <alignment horizontal="right"/>
    </xf>
    <xf numFmtId="166" fontId="4" fillId="3" borderId="11" xfId="8" applyNumberFormat="1" applyFont="1" applyFill="1" applyBorder="1"/>
    <xf numFmtId="164" fontId="4" fillId="3" borderId="36" xfId="47" applyNumberFormat="1" applyFont="1" applyFill="1" applyBorder="1"/>
    <xf numFmtId="164" fontId="4" fillId="3" borderId="37" xfId="8" quotePrefix="1" applyNumberFormat="1" applyFont="1" applyFill="1" applyBorder="1" applyAlignment="1">
      <alignment horizontal="right"/>
    </xf>
    <xf numFmtId="164" fontId="4" fillId="3" borderId="11" xfId="47" applyNumberFormat="1" applyFont="1" applyFill="1" applyBorder="1" applyAlignment="1" applyProtection="1">
      <alignment horizontal="right"/>
    </xf>
    <xf numFmtId="164" fontId="4" fillId="3" borderId="37" xfId="47" applyNumberFormat="1" applyFont="1" applyFill="1" applyBorder="1" applyProtection="1"/>
    <xf numFmtId="0" fontId="4" fillId="0" borderId="0" xfId="8" applyFont="1" applyAlignment="1">
      <alignment vertical="center"/>
    </xf>
    <xf numFmtId="165" fontId="4" fillId="0" borderId="0" xfId="8" applyNumberFormat="1" applyFont="1" applyFill="1" applyAlignment="1"/>
    <xf numFmtId="164" fontId="4" fillId="0" borderId="0" xfId="48" applyNumberFormat="1" applyFont="1" applyFill="1" applyBorder="1" applyAlignment="1">
      <alignment vertical="center"/>
    </xf>
    <xf numFmtId="164" fontId="4" fillId="0" borderId="0" xfId="8" applyNumberFormat="1" applyFont="1" applyFill="1" applyAlignment="1"/>
    <xf numFmtId="164" fontId="10" fillId="0" borderId="8" xfId="8" quotePrefix="1" applyNumberFormat="1" applyFont="1" applyFill="1" applyBorder="1" applyAlignment="1">
      <alignment horizontal="center" vertical="center"/>
    </xf>
    <xf numFmtId="164" fontId="10" fillId="0" borderId="8" xfId="8" applyNumberFormat="1" applyFont="1" applyFill="1" applyBorder="1" applyAlignment="1">
      <alignment horizontal="center" vertical="center"/>
    </xf>
    <xf numFmtId="164" fontId="8" fillId="0" borderId="15" xfId="8" quotePrefix="1" applyNumberFormat="1" applyFont="1" applyFill="1" applyBorder="1" applyAlignment="1">
      <alignment horizontal="left"/>
    </xf>
    <xf numFmtId="164" fontId="4" fillId="0" borderId="16" xfId="8" applyNumberFormat="1" applyFont="1" applyFill="1" applyBorder="1" applyAlignment="1">
      <alignment horizontal="center" vertical="center" wrapText="1"/>
    </xf>
    <xf numFmtId="164" fontId="4" fillId="0" borderId="17" xfId="0" applyNumberFormat="1" applyFont="1" applyFill="1" applyBorder="1" applyAlignment="1">
      <alignment horizontal="center" vertical="center" wrapText="1"/>
    </xf>
    <xf numFmtId="164" fontId="4" fillId="0" borderId="18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Fill="1" applyBorder="1" applyAlignment="1">
      <alignment horizontal="center" vertical="center" wrapText="1"/>
    </xf>
    <xf numFmtId="164" fontId="8" fillId="0" borderId="15" xfId="8" quotePrefix="1" applyNumberFormat="1" applyFont="1" applyFill="1" applyBorder="1" applyAlignment="1">
      <alignment horizontal="right"/>
    </xf>
    <xf numFmtId="164" fontId="4" fillId="0" borderId="20" xfId="8" applyNumberFormat="1" applyFont="1" applyFill="1" applyBorder="1" applyAlignment="1">
      <alignment horizontal="center" vertical="center"/>
    </xf>
    <xf numFmtId="164" fontId="4" fillId="0" borderId="21" xfId="8" applyNumberFormat="1" applyFont="1" applyFill="1" applyBorder="1" applyAlignment="1">
      <alignment horizontal="center" vertical="center"/>
    </xf>
    <xf numFmtId="165" fontId="4" fillId="0" borderId="22" xfId="8" quotePrefix="1" applyNumberFormat="1" applyFont="1" applyFill="1" applyBorder="1" applyAlignment="1">
      <alignment horizontal="center" vertical="center" wrapText="1"/>
    </xf>
    <xf numFmtId="165" fontId="4" fillId="0" borderId="22" xfId="0" applyNumberFormat="1" applyFont="1" applyFill="1" applyBorder="1" applyAlignment="1">
      <alignment horizontal="center" vertical="center" wrapText="1"/>
    </xf>
    <xf numFmtId="165" fontId="4" fillId="0" borderId="21" xfId="0" applyNumberFormat="1" applyFont="1" applyFill="1" applyBorder="1" applyAlignment="1">
      <alignment horizontal="center" vertical="center" wrapText="1"/>
    </xf>
    <xf numFmtId="164" fontId="4" fillId="0" borderId="16" xfId="8" applyNumberFormat="1" applyFont="1" applyFill="1" applyBorder="1" applyAlignment="1">
      <alignment horizontal="center" vertical="center"/>
    </xf>
    <xf numFmtId="164" fontId="4" fillId="0" borderId="18" xfId="8" applyNumberFormat="1" applyFont="1" applyFill="1" applyBorder="1" applyAlignment="1">
      <alignment horizontal="center" vertical="center"/>
    </xf>
    <xf numFmtId="164" fontId="4" fillId="0" borderId="2" xfId="8" applyNumberFormat="1" applyFont="1" applyFill="1" applyBorder="1" applyAlignment="1">
      <alignment horizontal="center" vertical="center"/>
    </xf>
    <xf numFmtId="164" fontId="4" fillId="0" borderId="19" xfId="8" applyNumberFormat="1" applyFont="1" applyFill="1" applyBorder="1" applyAlignment="1">
      <alignment horizontal="center" vertical="center"/>
    </xf>
    <xf numFmtId="0" fontId="4" fillId="0" borderId="25" xfId="8" applyNumberFormat="1" applyFont="1" applyFill="1" applyBorder="1" applyAlignment="1">
      <alignment horizontal="center" vertical="center"/>
    </xf>
    <xf numFmtId="0" fontId="4" fillId="0" borderId="26" xfId="8" applyNumberFormat="1" applyFont="1" applyFill="1" applyBorder="1" applyAlignment="1">
      <alignment horizontal="center" vertical="center"/>
    </xf>
    <xf numFmtId="0" fontId="4" fillId="0" borderId="19" xfId="8" applyNumberFormat="1" applyFont="1" applyFill="1" applyBorder="1" applyAlignment="1">
      <alignment horizontal="center" vertical="center"/>
    </xf>
    <xf numFmtId="164" fontId="4" fillId="0" borderId="22" xfId="8" applyNumberFormat="1" applyFont="1" applyFill="1" applyBorder="1" applyAlignment="1">
      <alignment horizontal="center" vertical="center"/>
    </xf>
    <xf numFmtId="164" fontId="4" fillId="0" borderId="16" xfId="8" quotePrefix="1" applyNumberFormat="1" applyFont="1" applyFill="1" applyBorder="1" applyAlignment="1">
      <alignment horizontal="center" vertical="center" wrapText="1"/>
    </xf>
    <xf numFmtId="164" fontId="4" fillId="0" borderId="27" xfId="0" applyNumberFormat="1" applyFont="1" applyFill="1" applyBorder="1" applyAlignment="1">
      <alignment horizontal="center" vertical="center" wrapText="1"/>
    </xf>
    <xf numFmtId="164" fontId="4" fillId="0" borderId="20" xfId="8" quotePrefix="1" applyNumberFormat="1" applyFont="1" applyFill="1" applyBorder="1" applyAlignment="1">
      <alignment horizontal="center" vertical="center"/>
    </xf>
    <xf numFmtId="164" fontId="4" fillId="0" borderId="21" xfId="8" quotePrefix="1" applyNumberFormat="1" applyFont="1" applyFill="1" applyBorder="1" applyAlignment="1">
      <alignment horizontal="center" vertical="center"/>
    </xf>
    <xf numFmtId="164" fontId="4" fillId="0" borderId="20" xfId="8" quotePrefix="1" applyNumberFormat="1" applyFont="1" applyFill="1" applyBorder="1" applyAlignment="1">
      <alignment horizontal="center" vertical="center" wrapText="1"/>
    </xf>
    <xf numFmtId="164" fontId="4" fillId="0" borderId="22" xfId="8" quotePrefix="1" applyNumberFormat="1" applyFont="1" applyFill="1" applyBorder="1" applyAlignment="1">
      <alignment horizontal="center" vertical="center" wrapText="1"/>
    </xf>
    <xf numFmtId="164" fontId="4" fillId="0" borderId="21" xfId="8" quotePrefix="1" applyNumberFormat="1" applyFont="1" applyFill="1" applyBorder="1" applyAlignment="1">
      <alignment horizontal="center" vertical="center" wrapText="1"/>
    </xf>
    <xf numFmtId="164" fontId="4" fillId="0" borderId="20" xfId="8" applyNumberFormat="1" applyFont="1" applyFill="1" applyBorder="1" applyAlignment="1">
      <alignment horizontal="center" wrapText="1"/>
    </xf>
    <xf numFmtId="164" fontId="4" fillId="0" borderId="21" xfId="8" applyNumberFormat="1" applyFont="1" applyFill="1" applyBorder="1" applyAlignment="1">
      <alignment horizontal="center" wrapText="1"/>
    </xf>
    <xf numFmtId="0" fontId="8" fillId="0" borderId="15" xfId="8" quotePrefix="1" applyFont="1" applyBorder="1" applyAlignment="1">
      <alignment horizontal="left"/>
    </xf>
    <xf numFmtId="164" fontId="4" fillId="0" borderId="20" xfId="8" applyNumberFormat="1" applyFont="1" applyFill="1" applyBorder="1" applyAlignment="1">
      <alignment horizontal="center" vertical="center" wrapText="1"/>
    </xf>
    <xf numFmtId="164" fontId="4" fillId="0" borderId="21" xfId="0" applyNumberFormat="1" applyFont="1" applyFill="1" applyBorder="1" applyAlignment="1">
      <alignment horizontal="center" vertical="center" wrapText="1"/>
    </xf>
    <xf numFmtId="0" fontId="8" fillId="0" borderId="15" xfId="8" quotePrefix="1" applyFont="1" applyBorder="1" applyAlignment="1">
      <alignment horizontal="right"/>
    </xf>
    <xf numFmtId="164" fontId="4" fillId="0" borderId="22" xfId="0" applyNumberFormat="1" applyFont="1" applyFill="1" applyBorder="1" applyAlignment="1">
      <alignment horizontal="center" vertical="center" wrapText="1"/>
    </xf>
    <xf numFmtId="0" fontId="10" fillId="0" borderId="28" xfId="8" quotePrefix="1" applyFont="1" applyBorder="1" applyAlignment="1">
      <alignment horizontal="center" vertical="center"/>
    </xf>
    <xf numFmtId="0" fontId="10" fillId="0" borderId="29" xfId="8" applyFont="1" applyBorder="1" applyAlignment="1">
      <alignment horizontal="center" vertical="center"/>
    </xf>
    <xf numFmtId="0" fontId="10" fillId="0" borderId="30" xfId="8" applyFont="1" applyBorder="1" applyAlignment="1">
      <alignment horizontal="center" vertical="center"/>
    </xf>
    <xf numFmtId="164" fontId="4" fillId="0" borderId="22" xfId="8" quotePrefix="1" applyNumberFormat="1" applyFont="1" applyFill="1" applyBorder="1" applyAlignment="1">
      <alignment horizontal="center" vertical="center"/>
    </xf>
    <xf numFmtId="0" fontId="4" fillId="0" borderId="26" xfId="8" applyFont="1" applyBorder="1" applyAlignment="1">
      <alignment horizontal="center" vertical="center"/>
    </xf>
    <xf numFmtId="0" fontId="4" fillId="0" borderId="19" xfId="8" applyFont="1" applyBorder="1" applyAlignment="1">
      <alignment horizontal="center" vertical="center"/>
    </xf>
    <xf numFmtId="165" fontId="8" fillId="0" borderId="15" xfId="8" applyNumberFormat="1" applyFont="1" applyFill="1" applyBorder="1" applyAlignment="1">
      <alignment horizontal="left"/>
    </xf>
    <xf numFmtId="164" fontId="8" fillId="0" borderId="15" xfId="8" applyNumberFormat="1" applyFont="1" applyFill="1" applyBorder="1" applyAlignment="1">
      <alignment horizontal="left"/>
    </xf>
    <xf numFmtId="164" fontId="4" fillId="0" borderId="21" xfId="8" applyNumberFormat="1" applyFont="1" applyFill="1" applyBorder="1" applyAlignment="1">
      <alignment horizontal="center" vertical="center" wrapText="1"/>
    </xf>
    <xf numFmtId="164" fontId="4" fillId="0" borderId="31" xfId="8" applyNumberFormat="1" applyFont="1" applyFill="1" applyBorder="1" applyAlignment="1">
      <alignment horizontal="center"/>
    </xf>
    <xf numFmtId="164" fontId="4" fillId="0" borderId="32" xfId="8" applyNumberFormat="1" applyFont="1" applyFill="1" applyBorder="1" applyAlignment="1">
      <alignment horizontal="center"/>
    </xf>
    <xf numFmtId="164" fontId="4" fillId="0" borderId="16" xfId="8" quotePrefix="1" applyNumberFormat="1" applyFont="1" applyFill="1" applyBorder="1" applyAlignment="1">
      <alignment horizontal="center" vertical="center"/>
    </xf>
    <xf numFmtId="164" fontId="4" fillId="0" borderId="17" xfId="8" quotePrefix="1" applyNumberFormat="1" applyFont="1" applyFill="1" applyBorder="1" applyAlignment="1">
      <alignment horizontal="center" vertical="center"/>
    </xf>
    <xf numFmtId="164" fontId="4" fillId="0" borderId="18" xfId="8" quotePrefix="1" applyNumberFormat="1" applyFont="1" applyFill="1" applyBorder="1" applyAlignment="1">
      <alignment horizontal="center" vertical="center"/>
    </xf>
    <xf numFmtId="164" fontId="4" fillId="0" borderId="2" xfId="8" quotePrefix="1" applyNumberFormat="1" applyFont="1" applyFill="1" applyBorder="1" applyAlignment="1">
      <alignment horizontal="center" vertical="center"/>
    </xf>
    <xf numFmtId="164" fontId="4" fillId="0" borderId="3" xfId="8" quotePrefix="1" applyNumberFormat="1" applyFont="1" applyFill="1" applyBorder="1" applyAlignment="1">
      <alignment horizontal="center" vertical="center"/>
    </xf>
    <xf numFmtId="164" fontId="4" fillId="0" borderId="19" xfId="8" quotePrefix="1" applyNumberFormat="1" applyFont="1" applyFill="1" applyBorder="1" applyAlignment="1">
      <alignment horizontal="center" vertical="center"/>
    </xf>
    <xf numFmtId="164" fontId="4" fillId="0" borderId="22" xfId="8" applyNumberFormat="1" applyFont="1" applyFill="1" applyBorder="1" applyAlignment="1">
      <alignment horizontal="center" vertical="center" wrapText="1"/>
    </xf>
    <xf numFmtId="165" fontId="8" fillId="0" borderId="15" xfId="8" quotePrefix="1" applyNumberFormat="1" applyFont="1" applyFill="1" applyBorder="1" applyAlignment="1">
      <alignment horizontal="left"/>
    </xf>
    <xf numFmtId="164" fontId="4" fillId="0" borderId="33" xfId="8" applyNumberFormat="1" applyFont="1" applyFill="1" applyBorder="1" applyAlignment="1">
      <alignment horizontal="center" vertical="center"/>
    </xf>
    <xf numFmtId="164" fontId="4" fillId="0" borderId="1" xfId="8" applyNumberFormat="1" applyFont="1" applyFill="1" applyBorder="1" applyAlignment="1">
      <alignment horizontal="center" vertical="center"/>
    </xf>
    <xf numFmtId="164" fontId="4" fillId="0" borderId="3" xfId="8" applyNumberFormat="1" applyFont="1" applyFill="1" applyBorder="1" applyAlignment="1">
      <alignment horizontal="center" vertical="center"/>
    </xf>
    <xf numFmtId="164" fontId="10" fillId="0" borderId="28" xfId="8" quotePrefix="1" applyNumberFormat="1" applyFont="1" applyFill="1" applyBorder="1" applyAlignment="1">
      <alignment horizontal="center" vertical="center"/>
    </xf>
    <xf numFmtId="164" fontId="10" fillId="0" borderId="29" xfId="8" quotePrefix="1" applyNumberFormat="1" applyFont="1" applyFill="1" applyBorder="1" applyAlignment="1">
      <alignment horizontal="center" vertical="center"/>
    </xf>
    <xf numFmtId="164" fontId="10" fillId="0" borderId="30" xfId="8" quotePrefix="1" applyNumberFormat="1" applyFont="1" applyFill="1" applyBorder="1" applyAlignment="1">
      <alignment horizontal="center" vertical="center"/>
    </xf>
    <xf numFmtId="164" fontId="4" fillId="0" borderId="4" xfId="8" applyNumberFormat="1" applyFont="1" applyFill="1" applyBorder="1" applyAlignment="1">
      <alignment horizontal="center"/>
    </xf>
    <xf numFmtId="164" fontId="4" fillId="0" borderId="5" xfId="8" applyNumberFormat="1" applyFont="1" applyFill="1" applyBorder="1" applyAlignment="1">
      <alignment horizontal="center"/>
    </xf>
    <xf numFmtId="164" fontId="4" fillId="0" borderId="6" xfId="8" applyNumberFormat="1" applyFont="1" applyFill="1" applyBorder="1" applyAlignment="1">
      <alignment horizontal="center"/>
    </xf>
    <xf numFmtId="164" fontId="4" fillId="0" borderId="34" xfId="8" applyNumberFormat="1" applyFont="1" applyFill="1" applyBorder="1" applyAlignment="1">
      <alignment horizontal="center"/>
    </xf>
    <xf numFmtId="164" fontId="4" fillId="0" borderId="27" xfId="8" applyNumberFormat="1" applyFont="1" applyFill="1" applyBorder="1" applyAlignment="1">
      <alignment horizontal="center" vertical="center" wrapText="1"/>
    </xf>
    <xf numFmtId="164" fontId="4" fillId="0" borderId="2" xfId="8" applyNumberFormat="1" applyFont="1" applyFill="1" applyBorder="1" applyAlignment="1">
      <alignment horizontal="center" vertical="center" wrapText="1"/>
    </xf>
  </cellXfs>
  <cellStyles count="50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Hyperlink" xfId="7" builtinId="8"/>
    <cellStyle name="Normal" xfId="0" builtinId="0"/>
    <cellStyle name="normal 2" xfId="8" xr:uid="{00000000-0005-0000-0000-000008000000}"/>
    <cellStyle name="Normal 20" xfId="9" xr:uid="{00000000-0005-0000-0000-000009000000}"/>
    <cellStyle name="Normal 21" xfId="10" xr:uid="{00000000-0005-0000-0000-00000A000000}"/>
    <cellStyle name="Normal 22" xfId="11" xr:uid="{00000000-0005-0000-0000-00000B000000}"/>
    <cellStyle name="Normal 23" xfId="12" xr:uid="{00000000-0005-0000-0000-00000C000000}"/>
    <cellStyle name="Normal 24" xfId="13" xr:uid="{00000000-0005-0000-0000-00000D000000}"/>
    <cellStyle name="Normal 25" xfId="14" xr:uid="{00000000-0005-0000-0000-00000E000000}"/>
    <cellStyle name="Normal 26" xfId="15" xr:uid="{00000000-0005-0000-0000-00000F000000}"/>
    <cellStyle name="Normal 27" xfId="16" xr:uid="{00000000-0005-0000-0000-000010000000}"/>
    <cellStyle name="Normal 28" xfId="17" xr:uid="{00000000-0005-0000-0000-000011000000}"/>
    <cellStyle name="Normal 29" xfId="18" xr:uid="{00000000-0005-0000-0000-000012000000}"/>
    <cellStyle name="Normal 3" xfId="19" xr:uid="{00000000-0005-0000-0000-000013000000}"/>
    <cellStyle name="Normal 3 2" xfId="20" xr:uid="{00000000-0005-0000-0000-000014000000}"/>
    <cellStyle name="Normal 30" xfId="21" xr:uid="{00000000-0005-0000-0000-000015000000}"/>
    <cellStyle name="Normal 31" xfId="22" xr:uid="{00000000-0005-0000-0000-000016000000}"/>
    <cellStyle name="Normal 32" xfId="23" xr:uid="{00000000-0005-0000-0000-000017000000}"/>
    <cellStyle name="Normal 33" xfId="24" xr:uid="{00000000-0005-0000-0000-000018000000}"/>
    <cellStyle name="Normal 34" xfId="25" xr:uid="{00000000-0005-0000-0000-000019000000}"/>
    <cellStyle name="Normal 35" xfId="26" xr:uid="{00000000-0005-0000-0000-00001A000000}"/>
    <cellStyle name="Normal 36" xfId="27" xr:uid="{00000000-0005-0000-0000-00001B000000}"/>
    <cellStyle name="Normal 37" xfId="28" xr:uid="{00000000-0005-0000-0000-00001C000000}"/>
    <cellStyle name="Normal 38" xfId="29" xr:uid="{00000000-0005-0000-0000-00001D000000}"/>
    <cellStyle name="Normal 39" xfId="30" xr:uid="{00000000-0005-0000-0000-00001E000000}"/>
    <cellStyle name="Normal 4" xfId="31" xr:uid="{00000000-0005-0000-0000-00001F000000}"/>
    <cellStyle name="Normal 4 2" xfId="32" xr:uid="{00000000-0005-0000-0000-000020000000}"/>
    <cellStyle name="Normal 40" xfId="33" xr:uid="{00000000-0005-0000-0000-000021000000}"/>
    <cellStyle name="Normal 41" xfId="34" xr:uid="{00000000-0005-0000-0000-000022000000}"/>
    <cellStyle name="Normal 42" xfId="35" xr:uid="{00000000-0005-0000-0000-000023000000}"/>
    <cellStyle name="Normal 43" xfId="36" xr:uid="{00000000-0005-0000-0000-000024000000}"/>
    <cellStyle name="Normal 5" xfId="37" xr:uid="{00000000-0005-0000-0000-000025000000}"/>
    <cellStyle name="Normal 5 2" xfId="38" xr:uid="{00000000-0005-0000-0000-000026000000}"/>
    <cellStyle name="Normal 6" xfId="39" xr:uid="{00000000-0005-0000-0000-000027000000}"/>
    <cellStyle name="Normal 6 2" xfId="40" xr:uid="{00000000-0005-0000-0000-000028000000}"/>
    <cellStyle name="Normal 7" xfId="41" xr:uid="{00000000-0005-0000-0000-000029000000}"/>
    <cellStyle name="Normal 7 2" xfId="42" xr:uid="{00000000-0005-0000-0000-00002A000000}"/>
    <cellStyle name="Normal_Dextrose" xfId="43" xr:uid="{00000000-0005-0000-0000-00002B000000}"/>
    <cellStyle name="normal_dyfluid" xfId="44" xr:uid="{00000000-0005-0000-0000-00002C000000}"/>
    <cellStyle name="Normal_Glucose" xfId="45" xr:uid="{00000000-0005-0000-0000-00002D000000}"/>
    <cellStyle name="Normal_HFCS" xfId="46" xr:uid="{00000000-0005-0000-0000-00002E000000}"/>
    <cellStyle name="Normal_Sugar" xfId="47" xr:uid="{00000000-0005-0000-0000-00002F000000}"/>
    <cellStyle name="Normal_sweets" xfId="48" xr:uid="{00000000-0005-0000-0000-000030000000}"/>
    <cellStyle name="Total" xfId="49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2"/>
  <sheetViews>
    <sheetView tabSelected="1" workbookViewId="0"/>
  </sheetViews>
  <sheetFormatPr defaultColWidth="12.77734375" defaultRowHeight="12" customHeight="1" x14ac:dyDescent="0.2"/>
  <cols>
    <col min="1" max="16384" width="12.77734375" style="1"/>
  </cols>
  <sheetData>
    <row r="2" spans="1:2" ht="12" customHeight="1" x14ac:dyDescent="0.25">
      <c r="A2" s="146" t="s">
        <v>21</v>
      </c>
      <c r="B2" s="147" t="s">
        <v>98</v>
      </c>
    </row>
    <row r="4" spans="1:2" ht="12" customHeight="1" x14ac:dyDescent="0.25">
      <c r="A4" s="146" t="s">
        <v>22</v>
      </c>
      <c r="B4" s="143" t="s">
        <v>24</v>
      </c>
    </row>
    <row r="5" spans="1:2" ht="12" customHeight="1" x14ac:dyDescent="0.25">
      <c r="B5" s="143" t="s">
        <v>28</v>
      </c>
    </row>
    <row r="6" spans="1:2" ht="12" customHeight="1" x14ac:dyDescent="0.25">
      <c r="B6" s="144" t="s">
        <v>65</v>
      </c>
    </row>
    <row r="7" spans="1:2" ht="12" customHeight="1" x14ac:dyDescent="0.25">
      <c r="B7" s="144" t="s">
        <v>66</v>
      </c>
    </row>
    <row r="8" spans="1:2" ht="12" customHeight="1" x14ac:dyDescent="0.25">
      <c r="B8" s="144" t="s">
        <v>51</v>
      </c>
    </row>
    <row r="9" spans="1:2" ht="12" customHeight="1" x14ac:dyDescent="0.25">
      <c r="B9" s="143" t="s">
        <v>54</v>
      </c>
    </row>
    <row r="10" spans="1:2" ht="12" customHeight="1" x14ac:dyDescent="0.25">
      <c r="B10" s="145" t="s">
        <v>86</v>
      </c>
    </row>
    <row r="11" spans="1:2" ht="12" customHeight="1" x14ac:dyDescent="0.25">
      <c r="B11" s="143" t="s">
        <v>67</v>
      </c>
    </row>
    <row r="12" spans="1:2" ht="12" customHeight="1" x14ac:dyDescent="0.25">
      <c r="B12" s="143" t="s">
        <v>68</v>
      </c>
    </row>
  </sheetData>
  <phoneticPr fontId="4" type="noConversion"/>
  <hyperlinks>
    <hyperlink ref="B4" location="SweetenersPerCap!A1" display="Caloric sweeteners - Per capita consumption" xr:uid="{00000000-0004-0000-0000-000000000000}"/>
    <hyperlink ref="B9" location="Sugar!A1" display="Sugar!A1" xr:uid="{00000000-0004-0000-0000-000001000000}"/>
    <hyperlink ref="B10" location="HFCS!A1" display="HFCS!A1" xr:uid="{00000000-0004-0000-0000-000002000000}"/>
    <hyperlink ref="B11" location="Glucose!A1" display="Glucose!A1" xr:uid="{00000000-0004-0000-0000-000003000000}"/>
    <hyperlink ref="B12" location="Dextrose!A1" display="Dextrose!A1" xr:uid="{00000000-0004-0000-0000-000004000000}"/>
    <hyperlink ref="B6" location="SweetenersPerCapTeasp!A1" display="Caloric sweeteners - Per capita consumption, Teaspoon" xr:uid="{00000000-0004-0000-0000-000005000000}"/>
    <hyperlink ref="B8" location="'Sweeteners(mil.lbs.)'!A1" display="Caloric sweeteners - Total availability, million pounds" xr:uid="{00000000-0004-0000-0000-000006000000}"/>
    <hyperlink ref="B5" location="SweetenersPerCapHistoric!A1" display="Caloric sweeteners - Per capita availability (historical)" xr:uid="{00000000-0004-0000-0000-000007000000}"/>
    <hyperlink ref="B7" location="'Sweeteners(tons)'!A1" display="Caloric sweeteners - Total availability, tons" xr:uid="{00000000-0004-0000-0000-000008000000}"/>
  </hyperlinks>
  <pageMargins left="0" right="0" top="0" bottom="0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autoPageBreaks="0" fitToPage="1"/>
  </sheetPr>
  <dimension ref="A1:AK77"/>
  <sheetViews>
    <sheetView showOutlineSymbols="0" zoomScaleNormal="100" workbookViewId="0">
      <pane ySplit="7" topLeftCell="A8" activePane="bottomLeft" state="frozen"/>
      <selection pane="bottomLeft" sqref="A1:K1"/>
    </sheetView>
  </sheetViews>
  <sheetFormatPr defaultColWidth="12.77734375" defaultRowHeight="12" customHeight="1" x14ac:dyDescent="0.2"/>
  <cols>
    <col min="1" max="1" width="12.77734375" style="2" customWidth="1"/>
    <col min="2" max="2" width="12.77734375" style="3" customWidth="1"/>
    <col min="3" max="11" width="12.77734375" style="4" customWidth="1"/>
    <col min="12" max="12" width="19.44140625" style="4" customWidth="1"/>
    <col min="13" max="13" width="16.6640625" style="4" customWidth="1"/>
    <col min="14" max="29" width="12.77734375" style="5" customWidth="1"/>
    <col min="30" max="16384" width="12.77734375" style="6"/>
  </cols>
  <sheetData>
    <row r="1" spans="1:29" s="42" customFormat="1" ht="12" customHeight="1" thickBot="1" x14ac:dyDescent="0.25">
      <c r="A1" s="244" t="s">
        <v>68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198" t="s">
        <v>5</v>
      </c>
      <c r="M1" s="198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9" ht="12" customHeight="1" thickTop="1" x14ac:dyDescent="0.2">
      <c r="A2" s="208" t="s">
        <v>0</v>
      </c>
      <c r="B2" s="201" t="s">
        <v>29</v>
      </c>
      <c r="C2" s="8" t="s">
        <v>13</v>
      </c>
      <c r="D2" s="9"/>
      <c r="E2" s="8"/>
      <c r="F2" s="235" t="s">
        <v>50</v>
      </c>
      <c r="G2" s="236"/>
      <c r="H2" s="236"/>
      <c r="I2" s="236"/>
      <c r="J2" s="236"/>
      <c r="K2" s="245" t="s">
        <v>49</v>
      </c>
      <c r="L2" s="246"/>
      <c r="M2" s="246"/>
    </row>
    <row r="3" spans="1:29" ht="12" customHeight="1" x14ac:dyDescent="0.2">
      <c r="A3" s="209"/>
      <c r="B3" s="202"/>
      <c r="C3" s="199" t="s">
        <v>14</v>
      </c>
      <c r="D3" s="199" t="s">
        <v>16</v>
      </c>
      <c r="E3" s="214" t="s">
        <v>73</v>
      </c>
      <c r="F3" s="222" t="s">
        <v>60</v>
      </c>
      <c r="G3" s="199" t="s">
        <v>44</v>
      </c>
      <c r="H3" s="199" t="s">
        <v>17</v>
      </c>
      <c r="I3" s="216" t="s">
        <v>18</v>
      </c>
      <c r="J3" s="204" t="s">
        <v>19</v>
      </c>
      <c r="K3" s="206"/>
      <c r="L3" s="247"/>
      <c r="M3" s="247"/>
    </row>
    <row r="4" spans="1:29" ht="12" customHeight="1" x14ac:dyDescent="0.2">
      <c r="A4" s="209"/>
      <c r="B4" s="202"/>
      <c r="C4" s="211"/>
      <c r="D4" s="211"/>
      <c r="E4" s="229"/>
      <c r="F4" s="243"/>
      <c r="G4" s="211"/>
      <c r="H4" s="211"/>
      <c r="I4" s="217"/>
      <c r="J4" s="211"/>
      <c r="K4" s="199" t="s">
        <v>74</v>
      </c>
      <c r="L4" s="199" t="s">
        <v>74</v>
      </c>
      <c r="M4" s="192" t="s">
        <v>25</v>
      </c>
    </row>
    <row r="5" spans="1:29" ht="12" customHeight="1" x14ac:dyDescent="0.2">
      <c r="A5" s="209"/>
      <c r="B5" s="202"/>
      <c r="C5" s="211"/>
      <c r="D5" s="211"/>
      <c r="E5" s="229"/>
      <c r="F5" s="243"/>
      <c r="G5" s="211"/>
      <c r="H5" s="211"/>
      <c r="I5" s="217"/>
      <c r="J5" s="211"/>
      <c r="K5" s="211"/>
      <c r="L5" s="211"/>
      <c r="M5" s="255"/>
    </row>
    <row r="6" spans="1:29" ht="12" customHeight="1" x14ac:dyDescent="0.2">
      <c r="A6" s="210"/>
      <c r="B6" s="203"/>
      <c r="C6" s="200"/>
      <c r="D6" s="200"/>
      <c r="E6" s="215"/>
      <c r="F6" s="234"/>
      <c r="G6" s="200"/>
      <c r="H6" s="200"/>
      <c r="I6" s="218"/>
      <c r="J6" s="200"/>
      <c r="K6" s="200"/>
      <c r="L6" s="200"/>
      <c r="M6" s="256"/>
    </row>
    <row r="7" spans="1:29" ht="12" customHeight="1" x14ac:dyDescent="0.25">
      <c r="A7" s="51"/>
      <c r="B7" s="52" t="s">
        <v>35</v>
      </c>
      <c r="C7" s="189" t="s">
        <v>82</v>
      </c>
      <c r="D7" s="189"/>
      <c r="E7" s="189"/>
      <c r="F7" s="189"/>
      <c r="G7" s="189"/>
      <c r="H7" s="189"/>
      <c r="I7" s="189"/>
      <c r="J7" s="189"/>
      <c r="K7" s="189"/>
      <c r="L7" s="172" t="s">
        <v>81</v>
      </c>
      <c r="M7" s="172" t="s">
        <v>83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29" ht="12" customHeight="1" x14ac:dyDescent="0.2">
      <c r="A8" s="69">
        <v>1964</v>
      </c>
      <c r="B8" s="70">
        <v>191.88900000000001</v>
      </c>
      <c r="C8" s="71">
        <v>482.54700000000003</v>
      </c>
      <c r="D8" s="91">
        <v>8.9999999999999993E-3</v>
      </c>
      <c r="E8" s="71">
        <f t="shared" ref="E8:E44" si="0">SUM(C8,D8)</f>
        <v>482.55600000000004</v>
      </c>
      <c r="F8" s="71">
        <f>E8-SUM(G8)</f>
        <v>-1.9999999994979589E-4</v>
      </c>
      <c r="G8" s="71">
        <v>482.55619999999999</v>
      </c>
      <c r="H8" s="71">
        <v>18.7302</v>
      </c>
      <c r="I8" s="97" t="s">
        <v>4</v>
      </c>
      <c r="J8" s="71">
        <v>67.915999999999997</v>
      </c>
      <c r="K8" s="71">
        <v>395.91</v>
      </c>
      <c r="L8" s="71">
        <f t="shared" ref="L8:L51" si="1">K8*2</f>
        <v>791.82</v>
      </c>
      <c r="M8" s="71">
        <f t="shared" ref="M8:M43" si="2">L8/B8</f>
        <v>4.1264481028094364</v>
      </c>
    </row>
    <row r="9" spans="1:29" ht="12" customHeight="1" x14ac:dyDescent="0.2">
      <c r="A9" s="69">
        <v>1965</v>
      </c>
      <c r="B9" s="70">
        <v>194.303</v>
      </c>
      <c r="C9" s="71">
        <v>483.50700000000001</v>
      </c>
      <c r="D9" s="91">
        <v>2.8000000000000001E-2</v>
      </c>
      <c r="E9" s="71">
        <f t="shared" si="0"/>
        <v>483.53500000000003</v>
      </c>
      <c r="F9" s="71">
        <f t="shared" ref="F9:F43" si="3">E9-SUM(G9)</f>
        <v>3.0000000003838068E-4</v>
      </c>
      <c r="G9" s="71">
        <v>483.53469999999999</v>
      </c>
      <c r="H9" s="71">
        <v>9.9257000000000009</v>
      </c>
      <c r="I9" s="97" t="s">
        <v>4</v>
      </c>
      <c r="J9" s="71">
        <v>68.637</v>
      </c>
      <c r="K9" s="71">
        <v>404.97199999999998</v>
      </c>
      <c r="L9" s="71">
        <f t="shared" si="1"/>
        <v>809.94399999999996</v>
      </c>
      <c r="M9" s="71">
        <f t="shared" si="2"/>
        <v>4.1684585415562294</v>
      </c>
    </row>
    <row r="10" spans="1:29" ht="12" customHeight="1" x14ac:dyDescent="0.2">
      <c r="A10" s="28">
        <v>1966</v>
      </c>
      <c r="B10" s="46">
        <v>196.56</v>
      </c>
      <c r="C10" s="29">
        <v>497.04899999999998</v>
      </c>
      <c r="D10" s="49">
        <v>3.2000000000000001E-2</v>
      </c>
      <c r="E10" s="29">
        <f t="shared" si="0"/>
        <v>497.08099999999996</v>
      </c>
      <c r="F10" s="29">
        <f t="shared" si="3"/>
        <v>-1.5267000000000621</v>
      </c>
      <c r="G10" s="29">
        <v>498.60770000000002</v>
      </c>
      <c r="H10" s="29">
        <v>11.1007</v>
      </c>
      <c r="I10" s="105" t="s">
        <v>4</v>
      </c>
      <c r="J10" s="29">
        <v>72.649000000000001</v>
      </c>
      <c r="K10" s="29">
        <v>414.858</v>
      </c>
      <c r="L10" s="29">
        <f t="shared" si="1"/>
        <v>829.71600000000001</v>
      </c>
      <c r="M10" s="29">
        <f t="shared" si="2"/>
        <v>4.2211843711843713</v>
      </c>
    </row>
    <row r="11" spans="1:29" ht="12" customHeight="1" x14ac:dyDescent="0.2">
      <c r="A11" s="28">
        <v>1967</v>
      </c>
      <c r="B11" s="46">
        <v>198.71199999999999</v>
      </c>
      <c r="C11" s="29">
        <v>509.05</v>
      </c>
      <c r="D11" s="49">
        <v>0.77100000000000002</v>
      </c>
      <c r="E11" s="29">
        <f t="shared" si="0"/>
        <v>509.82100000000003</v>
      </c>
      <c r="F11" s="29">
        <f t="shared" si="3"/>
        <v>-4.9131999999999607</v>
      </c>
      <c r="G11" s="29">
        <v>514.73419999999999</v>
      </c>
      <c r="H11" s="29">
        <v>11.802199999999999</v>
      </c>
      <c r="I11" s="105" t="s">
        <v>4</v>
      </c>
      <c r="J11" s="29">
        <v>75.096000000000004</v>
      </c>
      <c r="K11" s="29">
        <v>427.83600000000001</v>
      </c>
      <c r="L11" s="29">
        <f t="shared" si="1"/>
        <v>855.67200000000003</v>
      </c>
      <c r="M11" s="29">
        <f t="shared" si="2"/>
        <v>4.3060912275051333</v>
      </c>
    </row>
    <row r="12" spans="1:29" ht="12" customHeight="1" x14ac:dyDescent="0.2">
      <c r="A12" s="28">
        <v>1968</v>
      </c>
      <c r="B12" s="46">
        <v>200.70599999999999</v>
      </c>
      <c r="C12" s="29">
        <v>541.63199999999995</v>
      </c>
      <c r="D12" s="49">
        <v>0.8</v>
      </c>
      <c r="E12" s="29">
        <f t="shared" si="0"/>
        <v>542.4319999999999</v>
      </c>
      <c r="F12" s="29">
        <f t="shared" si="3"/>
        <v>3.3744999999998981</v>
      </c>
      <c r="G12" s="29">
        <v>539.0575</v>
      </c>
      <c r="H12" s="29">
        <v>17.0535</v>
      </c>
      <c r="I12" s="105" t="s">
        <v>4</v>
      </c>
      <c r="J12" s="29">
        <v>78.481999999999999</v>
      </c>
      <c r="K12" s="29">
        <v>443.52199999999999</v>
      </c>
      <c r="L12" s="29">
        <f t="shared" si="1"/>
        <v>887.04399999999998</v>
      </c>
      <c r="M12" s="29">
        <f t="shared" si="2"/>
        <v>4.41961874582723</v>
      </c>
    </row>
    <row r="13" spans="1:29" ht="12" customHeight="1" x14ac:dyDescent="0.2">
      <c r="A13" s="28">
        <v>1969</v>
      </c>
      <c r="B13" s="46">
        <v>202.67699999999999</v>
      </c>
      <c r="C13" s="29">
        <v>557.09699999999998</v>
      </c>
      <c r="D13" s="49">
        <v>0.61</v>
      </c>
      <c r="E13" s="29">
        <f t="shared" si="0"/>
        <v>557.70699999999999</v>
      </c>
      <c r="F13" s="29">
        <f t="shared" si="3"/>
        <v>2.6548999999999978</v>
      </c>
      <c r="G13" s="29">
        <v>555.0521</v>
      </c>
      <c r="H13" s="29">
        <v>13.3591</v>
      </c>
      <c r="I13" s="105" t="s">
        <v>4</v>
      </c>
      <c r="J13" s="29">
        <v>82.754000000000005</v>
      </c>
      <c r="K13" s="29">
        <v>458.93900000000002</v>
      </c>
      <c r="L13" s="29">
        <f t="shared" si="1"/>
        <v>917.87800000000004</v>
      </c>
      <c r="M13" s="29">
        <f t="shared" si="2"/>
        <v>4.5287723816713292</v>
      </c>
    </row>
    <row r="14" spans="1:29" ht="12" customHeight="1" x14ac:dyDescent="0.2">
      <c r="A14" s="28">
        <v>1970</v>
      </c>
      <c r="B14" s="46">
        <v>205.05199999999999</v>
      </c>
      <c r="C14" s="29">
        <v>564.33399999999995</v>
      </c>
      <c r="D14" s="49">
        <v>0.27300000000000002</v>
      </c>
      <c r="E14" s="29">
        <f t="shared" si="0"/>
        <v>564.60699999999997</v>
      </c>
      <c r="F14" s="29">
        <f t="shared" si="3"/>
        <v>-6.7328999999999724</v>
      </c>
      <c r="G14" s="29">
        <v>571.33989999999994</v>
      </c>
      <c r="H14" s="29">
        <v>13.248900000000001</v>
      </c>
      <c r="I14" s="105" t="s">
        <v>4</v>
      </c>
      <c r="J14" s="29">
        <v>86.938999999999993</v>
      </c>
      <c r="K14" s="29">
        <v>471.15199999999999</v>
      </c>
      <c r="L14" s="29">
        <f t="shared" si="1"/>
        <v>942.30399999999997</v>
      </c>
      <c r="M14" s="29">
        <f t="shared" si="2"/>
        <v>4.5954392056649045</v>
      </c>
    </row>
    <row r="15" spans="1:29" ht="12" customHeight="1" x14ac:dyDescent="0.2">
      <c r="A15" s="69">
        <v>1971</v>
      </c>
      <c r="B15" s="70">
        <v>207.661</v>
      </c>
      <c r="C15" s="71">
        <v>593.17999999999995</v>
      </c>
      <c r="D15" s="91">
        <v>9.8000000000000004E-2</v>
      </c>
      <c r="E15" s="71">
        <f t="shared" si="0"/>
        <v>593.27799999999991</v>
      </c>
      <c r="F15" s="71">
        <f t="shared" si="3"/>
        <v>19.607599999999934</v>
      </c>
      <c r="G15" s="71">
        <v>573.67039999999997</v>
      </c>
      <c r="H15" s="71">
        <v>11.4854</v>
      </c>
      <c r="I15" s="97" t="s">
        <v>4</v>
      </c>
      <c r="J15" s="71">
        <v>80.42</v>
      </c>
      <c r="K15" s="71">
        <v>481.76499999999999</v>
      </c>
      <c r="L15" s="71">
        <f t="shared" si="1"/>
        <v>963.53</v>
      </c>
      <c r="M15" s="71">
        <f t="shared" si="2"/>
        <v>4.6399179431862505</v>
      </c>
    </row>
    <row r="16" spans="1:29" ht="12" customHeight="1" x14ac:dyDescent="0.2">
      <c r="A16" s="69">
        <v>1972</v>
      </c>
      <c r="B16" s="70">
        <v>209.89599999999999</v>
      </c>
      <c r="C16" s="71">
        <v>567.00199999999995</v>
      </c>
      <c r="D16" s="91">
        <v>0.20599999999999999</v>
      </c>
      <c r="E16" s="71">
        <f t="shared" si="0"/>
        <v>567.20799999999997</v>
      </c>
      <c r="F16" s="71">
        <f t="shared" si="3"/>
        <v>-17.444000000000074</v>
      </c>
      <c r="G16" s="71">
        <v>584.65200000000004</v>
      </c>
      <c r="H16" s="71">
        <v>24.2</v>
      </c>
      <c r="I16" s="97" t="s">
        <v>4</v>
      </c>
      <c r="J16" s="71">
        <v>75.927999999999997</v>
      </c>
      <c r="K16" s="71">
        <v>484.524</v>
      </c>
      <c r="L16" s="71">
        <f t="shared" si="1"/>
        <v>969.048</v>
      </c>
      <c r="M16" s="71">
        <f t="shared" si="2"/>
        <v>4.6168007012996917</v>
      </c>
    </row>
    <row r="17" spans="1:13" ht="12" customHeight="1" x14ac:dyDescent="0.2">
      <c r="A17" s="69">
        <v>1973</v>
      </c>
      <c r="B17" s="70">
        <v>211.90899999999999</v>
      </c>
      <c r="C17" s="71">
        <v>628.48099999999999</v>
      </c>
      <c r="D17" s="91">
        <v>0.318</v>
      </c>
      <c r="E17" s="71">
        <f t="shared" si="0"/>
        <v>628.79899999999998</v>
      </c>
      <c r="F17" s="71">
        <f t="shared" si="3"/>
        <v>10.565200000000004</v>
      </c>
      <c r="G17" s="71">
        <v>618.23379999999997</v>
      </c>
      <c r="H17" s="71">
        <v>30.3748</v>
      </c>
      <c r="I17" s="97" t="s">
        <v>4</v>
      </c>
      <c r="J17" s="71">
        <v>98.435000000000002</v>
      </c>
      <c r="K17" s="71">
        <v>489.42399999999998</v>
      </c>
      <c r="L17" s="71">
        <f t="shared" si="1"/>
        <v>978.84799999999996</v>
      </c>
      <c r="M17" s="71">
        <f t="shared" si="2"/>
        <v>4.6191903128229566</v>
      </c>
    </row>
    <row r="18" spans="1:13" ht="12" customHeight="1" x14ac:dyDescent="0.2">
      <c r="A18" s="69">
        <v>1974</v>
      </c>
      <c r="B18" s="70">
        <v>213.85400000000001</v>
      </c>
      <c r="C18" s="71">
        <v>638.05899999999997</v>
      </c>
      <c r="D18" s="91">
        <v>1.1279999999999999</v>
      </c>
      <c r="E18" s="71">
        <f t="shared" si="0"/>
        <v>639.18700000000001</v>
      </c>
      <c r="F18" s="71">
        <f t="shared" si="3"/>
        <v>8.5588000000000193</v>
      </c>
      <c r="G18" s="71">
        <v>630.62819999999999</v>
      </c>
      <c r="H18" s="71">
        <v>30.338200000000001</v>
      </c>
      <c r="I18" s="71">
        <v>1</v>
      </c>
      <c r="J18" s="71">
        <v>112.946</v>
      </c>
      <c r="K18" s="71">
        <v>486.34399999999999</v>
      </c>
      <c r="L18" s="71">
        <f t="shared" si="1"/>
        <v>972.68799999999999</v>
      </c>
      <c r="M18" s="71">
        <f t="shared" si="2"/>
        <v>4.5483741244026294</v>
      </c>
    </row>
    <row r="19" spans="1:13" ht="12" customHeight="1" x14ac:dyDescent="0.2">
      <c r="A19" s="69">
        <v>1975</v>
      </c>
      <c r="B19" s="70">
        <v>215.97300000000001</v>
      </c>
      <c r="C19" s="71">
        <v>589.67499999999995</v>
      </c>
      <c r="D19" s="91">
        <v>1.925</v>
      </c>
      <c r="E19" s="71">
        <f t="shared" si="0"/>
        <v>591.59999999999991</v>
      </c>
      <c r="F19" s="71">
        <f t="shared" si="3"/>
        <v>2.1580999999998767</v>
      </c>
      <c r="G19" s="71">
        <v>589.44190000000003</v>
      </c>
      <c r="H19" s="71">
        <v>29.8429</v>
      </c>
      <c r="I19" s="71">
        <v>2</v>
      </c>
      <c r="J19" s="71">
        <v>84.513000000000005</v>
      </c>
      <c r="K19" s="71">
        <v>473.08600000000001</v>
      </c>
      <c r="L19" s="71">
        <f t="shared" si="1"/>
        <v>946.17200000000003</v>
      </c>
      <c r="M19" s="71">
        <f t="shared" si="2"/>
        <v>4.3809735476193783</v>
      </c>
    </row>
    <row r="20" spans="1:13" ht="12" customHeight="1" x14ac:dyDescent="0.2">
      <c r="A20" s="28">
        <v>1976</v>
      </c>
      <c r="B20" s="46">
        <v>218.035</v>
      </c>
      <c r="C20" s="29">
        <v>583.75099999999998</v>
      </c>
      <c r="D20" s="49">
        <v>0.108</v>
      </c>
      <c r="E20" s="29">
        <f t="shared" si="0"/>
        <v>583.85899999999992</v>
      </c>
      <c r="F20" s="29">
        <f t="shared" si="3"/>
        <v>3.3421999999999343</v>
      </c>
      <c r="G20" s="29">
        <v>580.51679999999999</v>
      </c>
      <c r="H20" s="29">
        <v>24.845800000000001</v>
      </c>
      <c r="I20" s="29">
        <v>3.5</v>
      </c>
      <c r="J20" s="29">
        <v>100.331</v>
      </c>
      <c r="K20" s="29">
        <v>451.84</v>
      </c>
      <c r="L20" s="29">
        <f t="shared" si="1"/>
        <v>903.68</v>
      </c>
      <c r="M20" s="29">
        <f t="shared" si="2"/>
        <v>4.1446556745476641</v>
      </c>
    </row>
    <row r="21" spans="1:13" ht="12" customHeight="1" x14ac:dyDescent="0.2">
      <c r="A21" s="28">
        <v>1977</v>
      </c>
      <c r="B21" s="46">
        <v>220.23899999999998</v>
      </c>
      <c r="C21" s="29">
        <v>560.95899999999995</v>
      </c>
      <c r="D21" s="49">
        <v>0.182</v>
      </c>
      <c r="E21" s="29">
        <f t="shared" si="0"/>
        <v>561.14099999999996</v>
      </c>
      <c r="F21" s="29">
        <f t="shared" si="3"/>
        <v>-4.8608000000000402</v>
      </c>
      <c r="G21" s="29">
        <v>566.0018</v>
      </c>
      <c r="H21" s="29">
        <v>22.070799999999998</v>
      </c>
      <c r="I21" s="29">
        <v>5</v>
      </c>
      <c r="J21" s="29">
        <v>110.419</v>
      </c>
      <c r="K21" s="29">
        <v>428.512</v>
      </c>
      <c r="L21" s="29">
        <f t="shared" si="1"/>
        <v>857.024</v>
      </c>
      <c r="M21" s="29">
        <f t="shared" si="2"/>
        <v>3.8913362301862979</v>
      </c>
    </row>
    <row r="22" spans="1:13" ht="12" customHeight="1" x14ac:dyDescent="0.2">
      <c r="A22" s="28">
        <v>1978</v>
      </c>
      <c r="B22" s="46">
        <v>222.58500000000001</v>
      </c>
      <c r="C22" s="29">
        <v>554.44299999999998</v>
      </c>
      <c r="D22" s="49">
        <v>0.32300000000000001</v>
      </c>
      <c r="E22" s="29">
        <f t="shared" si="0"/>
        <v>554.76599999999996</v>
      </c>
      <c r="F22" s="29">
        <f t="shared" si="3"/>
        <v>-3.9379999999999882</v>
      </c>
      <c r="G22" s="29">
        <v>558.70399999999995</v>
      </c>
      <c r="H22" s="29">
        <v>16.210999999999999</v>
      </c>
      <c r="I22" s="29">
        <v>6.6959999999999997</v>
      </c>
      <c r="J22" s="29">
        <v>125.446</v>
      </c>
      <c r="K22" s="29">
        <v>410.351</v>
      </c>
      <c r="L22" s="29">
        <f t="shared" si="1"/>
        <v>820.702</v>
      </c>
      <c r="M22" s="29">
        <f t="shared" si="2"/>
        <v>3.6871397443673204</v>
      </c>
    </row>
    <row r="23" spans="1:13" ht="12" customHeight="1" x14ac:dyDescent="0.2">
      <c r="A23" s="28">
        <v>1979</v>
      </c>
      <c r="B23" s="46">
        <v>225.05500000000001</v>
      </c>
      <c r="C23" s="29">
        <v>538.86400000000003</v>
      </c>
      <c r="D23" s="49">
        <v>0.107</v>
      </c>
      <c r="E23" s="29">
        <f t="shared" si="0"/>
        <v>538.971</v>
      </c>
      <c r="F23" s="29">
        <f t="shared" si="3"/>
        <v>-6.4057000000000244</v>
      </c>
      <c r="G23" s="29">
        <v>545.37670000000003</v>
      </c>
      <c r="H23" s="29">
        <v>21.183700000000002</v>
      </c>
      <c r="I23" s="29">
        <v>6.0069999999999997</v>
      </c>
      <c r="J23" s="29">
        <v>119.41</v>
      </c>
      <c r="K23" s="29">
        <v>398.77600000000001</v>
      </c>
      <c r="L23" s="29">
        <f t="shared" si="1"/>
        <v>797.55200000000002</v>
      </c>
      <c r="M23" s="29">
        <f t="shared" si="2"/>
        <v>3.5438092910621846</v>
      </c>
    </row>
    <row r="24" spans="1:13" ht="12" customHeight="1" x14ac:dyDescent="0.2">
      <c r="A24" s="28">
        <v>1980</v>
      </c>
      <c r="B24" s="46">
        <v>227.726</v>
      </c>
      <c r="C24" s="29">
        <v>547.74300000000005</v>
      </c>
      <c r="D24" s="49">
        <v>7.9000000000000001E-2</v>
      </c>
      <c r="E24" s="29">
        <f t="shared" si="0"/>
        <v>547.822</v>
      </c>
      <c r="F24" s="29">
        <f t="shared" si="3"/>
        <v>5.8457999999999402</v>
      </c>
      <c r="G24" s="29">
        <v>541.97620000000006</v>
      </c>
      <c r="H24" s="29">
        <v>25.4162</v>
      </c>
      <c r="I24" s="29">
        <v>3.0409999999999999</v>
      </c>
      <c r="J24" s="29">
        <v>120.116</v>
      </c>
      <c r="K24" s="29">
        <v>393.40300000000002</v>
      </c>
      <c r="L24" s="29">
        <f t="shared" si="1"/>
        <v>786.80600000000004</v>
      </c>
      <c r="M24" s="29">
        <f t="shared" si="2"/>
        <v>3.4550556370374927</v>
      </c>
    </row>
    <row r="25" spans="1:13" ht="12" customHeight="1" x14ac:dyDescent="0.2">
      <c r="A25" s="69">
        <v>1981</v>
      </c>
      <c r="B25" s="70">
        <v>229.96600000000001</v>
      </c>
      <c r="C25" s="71">
        <v>522.60699999999997</v>
      </c>
      <c r="D25" s="91">
        <v>0.42899999999999999</v>
      </c>
      <c r="E25" s="71">
        <f t="shared" si="0"/>
        <v>523.03599999999994</v>
      </c>
      <c r="F25" s="71">
        <f t="shared" si="3"/>
        <v>-7.9028000000000702</v>
      </c>
      <c r="G25" s="71">
        <v>530.93880000000001</v>
      </c>
      <c r="H25" s="71">
        <v>23.9848</v>
      </c>
      <c r="I25" s="71">
        <v>2.8769999999999998</v>
      </c>
      <c r="J25" s="71">
        <v>114.577</v>
      </c>
      <c r="K25" s="71">
        <v>389.5</v>
      </c>
      <c r="L25" s="71">
        <f t="shared" si="1"/>
        <v>779</v>
      </c>
      <c r="M25" s="71">
        <f t="shared" si="2"/>
        <v>3.3874572762930173</v>
      </c>
    </row>
    <row r="26" spans="1:13" ht="12" customHeight="1" x14ac:dyDescent="0.2">
      <c r="A26" s="69">
        <v>1982</v>
      </c>
      <c r="B26" s="70">
        <v>232.18799999999999</v>
      </c>
      <c r="C26" s="71">
        <v>493.09899999999999</v>
      </c>
      <c r="D26" s="91">
        <v>0.28699999999999998</v>
      </c>
      <c r="E26" s="71">
        <f t="shared" si="0"/>
        <v>493.38599999999997</v>
      </c>
      <c r="F26" s="71">
        <f t="shared" si="3"/>
        <v>-2.0303000000000111</v>
      </c>
      <c r="G26" s="71">
        <v>495.41629999999998</v>
      </c>
      <c r="H26" s="71">
        <v>14.468299999999999</v>
      </c>
      <c r="I26" s="71">
        <v>1.494</v>
      </c>
      <c r="J26" s="71">
        <v>87.744</v>
      </c>
      <c r="K26" s="71">
        <v>391.71</v>
      </c>
      <c r="L26" s="71">
        <f t="shared" si="1"/>
        <v>783.42</v>
      </c>
      <c r="M26" s="71">
        <f t="shared" si="2"/>
        <v>3.3740761796475272</v>
      </c>
    </row>
    <row r="27" spans="1:13" ht="12" customHeight="1" x14ac:dyDescent="0.2">
      <c r="A27" s="69">
        <v>1983</v>
      </c>
      <c r="B27" s="70">
        <v>234.30699999999999</v>
      </c>
      <c r="C27" s="71">
        <v>494.02499999999998</v>
      </c>
      <c r="D27" s="91">
        <v>3.2189999999999999</v>
      </c>
      <c r="E27" s="71">
        <f t="shared" si="0"/>
        <v>497.24399999999997</v>
      </c>
      <c r="F27" s="71">
        <f t="shared" si="3"/>
        <v>-1.7807000000000812</v>
      </c>
      <c r="G27" s="71">
        <v>499.02470000000005</v>
      </c>
      <c r="H27" s="71">
        <v>12.7057</v>
      </c>
      <c r="I27" s="71">
        <v>0.75700000000000001</v>
      </c>
      <c r="J27" s="71">
        <v>87.421000000000006</v>
      </c>
      <c r="K27" s="71">
        <v>398.14100000000002</v>
      </c>
      <c r="L27" s="71">
        <f t="shared" si="1"/>
        <v>796.28200000000004</v>
      </c>
      <c r="M27" s="71">
        <f t="shared" si="2"/>
        <v>3.3984558719969957</v>
      </c>
    </row>
    <row r="28" spans="1:13" ht="12" customHeight="1" x14ac:dyDescent="0.2">
      <c r="A28" s="69">
        <v>1984</v>
      </c>
      <c r="B28" s="70">
        <v>236.34800000000001</v>
      </c>
      <c r="C28" s="71">
        <v>511.36700000000002</v>
      </c>
      <c r="D28" s="91">
        <v>10.34</v>
      </c>
      <c r="E28" s="71">
        <f t="shared" si="0"/>
        <v>521.70699999999999</v>
      </c>
      <c r="F28" s="71">
        <f t="shared" si="3"/>
        <v>2.8593999999999369</v>
      </c>
      <c r="G28" s="71">
        <v>518.84760000000006</v>
      </c>
      <c r="H28" s="71">
        <v>14.6736</v>
      </c>
      <c r="I28" s="71">
        <v>2.569</v>
      </c>
      <c r="J28" s="71">
        <v>93.751999999999995</v>
      </c>
      <c r="K28" s="71">
        <v>407.85300000000001</v>
      </c>
      <c r="L28" s="71">
        <f t="shared" si="1"/>
        <v>815.70600000000002</v>
      </c>
      <c r="M28" s="71">
        <f t="shared" si="2"/>
        <v>3.4512921624045898</v>
      </c>
    </row>
    <row r="29" spans="1:13" ht="12" customHeight="1" x14ac:dyDescent="0.2">
      <c r="A29" s="69">
        <v>1985</v>
      </c>
      <c r="B29" s="70">
        <v>238.46600000000001</v>
      </c>
      <c r="C29" s="71">
        <v>498.00700000000001</v>
      </c>
      <c r="D29" s="91">
        <v>11.552</v>
      </c>
      <c r="E29" s="71">
        <f t="shared" si="0"/>
        <v>509.55900000000003</v>
      </c>
      <c r="F29" s="71">
        <f t="shared" si="3"/>
        <v>-6.6377999999999133</v>
      </c>
      <c r="G29" s="71">
        <v>516.19679999999994</v>
      </c>
      <c r="H29" s="71">
        <v>8.0348000000000006</v>
      </c>
      <c r="I29" s="71">
        <v>0.17399999999999999</v>
      </c>
      <c r="J29" s="71">
        <v>90.087999999999994</v>
      </c>
      <c r="K29" s="71">
        <v>417.9</v>
      </c>
      <c r="L29" s="71">
        <f t="shared" si="1"/>
        <v>835.8</v>
      </c>
      <c r="M29" s="71">
        <f t="shared" si="2"/>
        <v>3.5049021663465649</v>
      </c>
    </row>
    <row r="30" spans="1:13" ht="12" customHeight="1" x14ac:dyDescent="0.2">
      <c r="A30" s="28">
        <v>1986</v>
      </c>
      <c r="B30" s="46">
        <v>240.65100000000001</v>
      </c>
      <c r="C30" s="29">
        <v>527.28099999999995</v>
      </c>
      <c r="D30" s="49">
        <v>7.45</v>
      </c>
      <c r="E30" s="29">
        <f t="shared" si="0"/>
        <v>534.73099999999999</v>
      </c>
      <c r="F30" s="29">
        <f t="shared" si="3"/>
        <v>5.4778999999999769</v>
      </c>
      <c r="G30" s="29">
        <v>529.25310000000002</v>
      </c>
      <c r="H30" s="29">
        <v>9.2660999999999998</v>
      </c>
      <c r="I30" s="29">
        <v>0.27600000000000002</v>
      </c>
      <c r="J30" s="29">
        <v>89.213999999999999</v>
      </c>
      <c r="K30" s="29">
        <v>430.49700000000001</v>
      </c>
      <c r="L30" s="29">
        <f t="shared" si="1"/>
        <v>860.99400000000003</v>
      </c>
      <c r="M30" s="29">
        <f t="shared" si="2"/>
        <v>3.5777702980664947</v>
      </c>
    </row>
    <row r="31" spans="1:13" ht="12" customHeight="1" x14ac:dyDescent="0.2">
      <c r="A31" s="28">
        <v>1987</v>
      </c>
      <c r="B31" s="46">
        <v>242.804</v>
      </c>
      <c r="C31" s="29">
        <v>552.87199999999996</v>
      </c>
      <c r="D31" s="49">
        <v>4.8</v>
      </c>
      <c r="E31" s="29">
        <f t="shared" si="0"/>
        <v>557.67199999999991</v>
      </c>
      <c r="F31" s="29">
        <f t="shared" si="3"/>
        <v>-1.0079000000000633</v>
      </c>
      <c r="G31" s="29">
        <v>558.67989999999998</v>
      </c>
      <c r="H31" s="29">
        <v>14.962899999999999</v>
      </c>
      <c r="I31" s="29">
        <v>0.38600000000000001</v>
      </c>
      <c r="J31" s="29">
        <v>102.35599999999999</v>
      </c>
      <c r="K31" s="29">
        <v>440.97500000000002</v>
      </c>
      <c r="L31" s="29">
        <f t="shared" si="1"/>
        <v>881.95</v>
      </c>
      <c r="M31" s="29">
        <f t="shared" si="2"/>
        <v>3.6323536679791109</v>
      </c>
    </row>
    <row r="32" spans="1:13" ht="12" customHeight="1" x14ac:dyDescent="0.2">
      <c r="A32" s="28">
        <v>1988</v>
      </c>
      <c r="B32" s="46">
        <v>245.02099999999999</v>
      </c>
      <c r="C32" s="29">
        <v>594.47299999999996</v>
      </c>
      <c r="D32" s="49">
        <v>4.516</v>
      </c>
      <c r="E32" s="29">
        <f t="shared" si="0"/>
        <v>598.98899999999992</v>
      </c>
      <c r="F32" s="29">
        <f t="shared" si="3"/>
        <v>0.61999999999989086</v>
      </c>
      <c r="G32" s="29">
        <v>598.36900000000003</v>
      </c>
      <c r="H32" s="29">
        <v>32.780999999999999</v>
      </c>
      <c r="I32" s="29">
        <v>0.318</v>
      </c>
      <c r="J32" s="29">
        <v>113.705</v>
      </c>
      <c r="K32" s="29">
        <v>451.565</v>
      </c>
      <c r="L32" s="29">
        <f t="shared" si="1"/>
        <v>903.13</v>
      </c>
      <c r="M32" s="29">
        <f t="shared" si="2"/>
        <v>3.6859289611910819</v>
      </c>
    </row>
    <row r="33" spans="1:13" ht="12" customHeight="1" x14ac:dyDescent="0.2">
      <c r="A33" s="28">
        <v>1989</v>
      </c>
      <c r="B33" s="46">
        <v>247.34200000000001</v>
      </c>
      <c r="C33" s="29">
        <v>609.38836000000003</v>
      </c>
      <c r="D33" s="49">
        <v>5.47</v>
      </c>
      <c r="E33" s="29">
        <f t="shared" si="0"/>
        <v>614.85836000000006</v>
      </c>
      <c r="F33" s="29">
        <f t="shared" si="3"/>
        <v>3.5985899999999447</v>
      </c>
      <c r="G33" s="29">
        <v>611.25977000000012</v>
      </c>
      <c r="H33" s="29">
        <v>31</v>
      </c>
      <c r="I33" s="29">
        <v>4.194</v>
      </c>
      <c r="J33" s="29">
        <v>138.25578480000001</v>
      </c>
      <c r="K33" s="29">
        <v>437.80998520000003</v>
      </c>
      <c r="L33" s="29">
        <f t="shared" si="1"/>
        <v>875.61997040000006</v>
      </c>
      <c r="M33" s="29">
        <f t="shared" si="2"/>
        <v>3.5401184206483332</v>
      </c>
    </row>
    <row r="34" spans="1:13" ht="12" customHeight="1" x14ac:dyDescent="0.2">
      <c r="A34" s="28">
        <v>1990</v>
      </c>
      <c r="B34" s="46">
        <v>250.13200000000001</v>
      </c>
      <c r="C34" s="29">
        <v>644.61199999999997</v>
      </c>
      <c r="D34" s="49">
        <v>5.7649999999999997</v>
      </c>
      <c r="E34" s="29">
        <f t="shared" si="0"/>
        <v>650.37699999999995</v>
      </c>
      <c r="F34" s="29">
        <f t="shared" si="3"/>
        <v>7.5963074999999662</v>
      </c>
      <c r="G34" s="29">
        <v>642.78069249999999</v>
      </c>
      <c r="H34" s="29">
        <v>41</v>
      </c>
      <c r="I34" s="29">
        <v>2.9260000000000002</v>
      </c>
      <c r="J34" s="29">
        <v>143.72512619999998</v>
      </c>
      <c r="K34" s="29">
        <v>455.12956629999996</v>
      </c>
      <c r="L34" s="29">
        <f t="shared" si="1"/>
        <v>910.25913259999993</v>
      </c>
      <c r="M34" s="29">
        <f t="shared" si="2"/>
        <v>3.6391150776390062</v>
      </c>
    </row>
    <row r="35" spans="1:13" ht="12" customHeight="1" x14ac:dyDescent="0.2">
      <c r="A35" s="69">
        <v>1991</v>
      </c>
      <c r="B35" s="70">
        <v>253.49299999999999</v>
      </c>
      <c r="C35" s="71">
        <v>658.21170000000006</v>
      </c>
      <c r="D35" s="91">
        <v>5.76</v>
      </c>
      <c r="E35" s="71">
        <f t="shared" si="0"/>
        <v>663.97170000000006</v>
      </c>
      <c r="F35" s="71">
        <f t="shared" si="3"/>
        <v>3.382501874999889</v>
      </c>
      <c r="G35" s="71">
        <v>660.58919812500017</v>
      </c>
      <c r="H35" s="71">
        <v>46</v>
      </c>
      <c r="I35" s="71">
        <v>5.5869999999999997</v>
      </c>
      <c r="J35" s="71">
        <v>146.16052755000001</v>
      </c>
      <c r="K35" s="71">
        <v>462.84167057500008</v>
      </c>
      <c r="L35" s="71">
        <f t="shared" si="1"/>
        <v>925.68334115000016</v>
      </c>
      <c r="M35" s="71">
        <f t="shared" si="2"/>
        <v>3.6517116494341075</v>
      </c>
    </row>
    <row r="36" spans="1:13" ht="12" customHeight="1" x14ac:dyDescent="0.2">
      <c r="A36" s="69">
        <v>1992</v>
      </c>
      <c r="B36" s="70">
        <v>256.89400000000001</v>
      </c>
      <c r="C36" s="71">
        <v>641.80145024092008</v>
      </c>
      <c r="D36" s="91">
        <v>4.867</v>
      </c>
      <c r="E36" s="71">
        <f t="shared" si="0"/>
        <v>646.66845024092004</v>
      </c>
      <c r="F36" s="71">
        <f t="shared" si="3"/>
        <v>-1.0194295312500117</v>
      </c>
      <c r="G36" s="71">
        <v>647.68787977217005</v>
      </c>
      <c r="H36" s="78">
        <v>32.766970240920003</v>
      </c>
      <c r="I36" s="71">
        <v>8.9770000000000003</v>
      </c>
      <c r="J36" s="71">
        <v>145.42653828749999</v>
      </c>
      <c r="K36" s="71">
        <v>460.51737124375006</v>
      </c>
      <c r="L36" s="71">
        <f t="shared" si="1"/>
        <v>921.03474248750013</v>
      </c>
      <c r="M36" s="71">
        <f t="shared" si="2"/>
        <v>3.5852715224470018</v>
      </c>
    </row>
    <row r="37" spans="1:13" ht="12" customHeight="1" x14ac:dyDescent="0.2">
      <c r="A37" s="69">
        <v>1993</v>
      </c>
      <c r="B37" s="70">
        <v>260.255</v>
      </c>
      <c r="C37" s="71">
        <v>669.15554389300803</v>
      </c>
      <c r="D37" s="91">
        <v>3.9830000000000001</v>
      </c>
      <c r="E37" s="71">
        <f t="shared" si="0"/>
        <v>673.13854389300798</v>
      </c>
      <c r="F37" s="71">
        <f t="shared" si="3"/>
        <v>9.0960553610765373</v>
      </c>
      <c r="G37" s="71">
        <v>664.04248853193144</v>
      </c>
      <c r="H37" s="78">
        <v>24.010603893008</v>
      </c>
      <c r="I37" s="71">
        <v>6.7998090244440013</v>
      </c>
      <c r="J37" s="71">
        <v>151.97569814747507</v>
      </c>
      <c r="K37" s="71">
        <v>481.25637746700443</v>
      </c>
      <c r="L37" s="71">
        <f t="shared" si="1"/>
        <v>962.51275493400885</v>
      </c>
      <c r="M37" s="71">
        <f t="shared" si="2"/>
        <v>3.698344911467633</v>
      </c>
    </row>
    <row r="38" spans="1:13" ht="12" customHeight="1" x14ac:dyDescent="0.2">
      <c r="A38" s="69">
        <v>1994</v>
      </c>
      <c r="B38" s="70">
        <v>263.43599999999998</v>
      </c>
      <c r="C38" s="71">
        <v>701.40827800882016</v>
      </c>
      <c r="D38" s="91">
        <v>5.3907954156880002</v>
      </c>
      <c r="E38" s="71">
        <f t="shared" si="0"/>
        <v>706.79907342450815</v>
      </c>
      <c r="F38" s="71">
        <f t="shared" si="3"/>
        <v>9.1609078910881863</v>
      </c>
      <c r="G38" s="71">
        <v>697.63816553341996</v>
      </c>
      <c r="H38" s="78">
        <v>33.815338008820007</v>
      </c>
      <c r="I38" s="71">
        <v>3.1080282368560006</v>
      </c>
      <c r="J38" s="71">
        <v>158.57155182905854</v>
      </c>
      <c r="K38" s="71">
        <v>502.14324745868544</v>
      </c>
      <c r="L38" s="71">
        <f t="shared" si="1"/>
        <v>1004.2864949173709</v>
      </c>
      <c r="M38" s="71">
        <f t="shared" si="2"/>
        <v>3.8122598844401332</v>
      </c>
    </row>
    <row r="39" spans="1:13" ht="12" customHeight="1" x14ac:dyDescent="0.2">
      <c r="A39" s="69">
        <v>1995</v>
      </c>
      <c r="B39" s="70">
        <v>266.55700000000002</v>
      </c>
      <c r="C39" s="71">
        <v>744.95053041195615</v>
      </c>
      <c r="D39" s="91">
        <v>15.587421867292001</v>
      </c>
      <c r="E39" s="71">
        <f t="shared" si="0"/>
        <v>760.5379522792482</v>
      </c>
      <c r="F39" s="71">
        <f t="shared" si="3"/>
        <v>11.495170008528021</v>
      </c>
      <c r="G39" s="71">
        <v>749.04278227072018</v>
      </c>
      <c r="H39" s="78">
        <v>50.627450411955998</v>
      </c>
      <c r="I39" s="71">
        <v>3.2150225454360002</v>
      </c>
      <c r="J39" s="71">
        <v>166.84807423519874</v>
      </c>
      <c r="K39" s="71">
        <v>528.35223507812941</v>
      </c>
      <c r="L39" s="71">
        <f t="shared" si="1"/>
        <v>1056.7044701562588</v>
      </c>
      <c r="M39" s="71">
        <f t="shared" si="2"/>
        <v>3.9642720699747476</v>
      </c>
    </row>
    <row r="40" spans="1:13" ht="12" customHeight="1" x14ac:dyDescent="0.2">
      <c r="A40" s="28">
        <v>1996</v>
      </c>
      <c r="B40" s="46">
        <v>269.66699999999997</v>
      </c>
      <c r="C40" s="29">
        <v>778.047020381528</v>
      </c>
      <c r="D40" s="49">
        <v>0.78025679393600011</v>
      </c>
      <c r="E40" s="29">
        <f t="shared" si="0"/>
        <v>778.82727717546402</v>
      </c>
      <c r="F40" s="29">
        <f t="shared" si="3"/>
        <v>3.4012662838059669</v>
      </c>
      <c r="G40" s="29">
        <v>775.42601089165805</v>
      </c>
      <c r="H40" s="34">
        <v>66.838720381528006</v>
      </c>
      <c r="I40" s="29">
        <v>3.183182345384</v>
      </c>
      <c r="J40" s="29">
        <v>168.09215574279366</v>
      </c>
      <c r="K40" s="29">
        <v>537.31195242195236</v>
      </c>
      <c r="L40" s="29">
        <f t="shared" si="1"/>
        <v>1074.6239048439047</v>
      </c>
      <c r="M40" s="29">
        <f t="shared" si="2"/>
        <v>3.9850033739534494</v>
      </c>
    </row>
    <row r="41" spans="1:13" ht="12" customHeight="1" x14ac:dyDescent="0.2">
      <c r="A41" s="28">
        <v>1997</v>
      </c>
      <c r="B41" s="46">
        <v>272.91199999999998</v>
      </c>
      <c r="C41" s="29">
        <v>745.47566687986807</v>
      </c>
      <c r="D41" s="49">
        <v>0.74272131842800004</v>
      </c>
      <c r="E41" s="29">
        <f t="shared" si="0"/>
        <v>746.21838819829611</v>
      </c>
      <c r="F41" s="29">
        <f t="shared" si="3"/>
        <v>-11.322804371691518</v>
      </c>
      <c r="G41" s="29">
        <v>757.54119256998763</v>
      </c>
      <c r="H41" s="34">
        <v>74.159486879868012</v>
      </c>
      <c r="I41" s="29">
        <v>11.946010640448002</v>
      </c>
      <c r="J41" s="29">
        <v>160.28244337947743</v>
      </c>
      <c r="K41" s="29">
        <v>511.15325167019421</v>
      </c>
      <c r="L41" s="29">
        <f t="shared" si="1"/>
        <v>1022.3065033403884</v>
      </c>
      <c r="M41" s="29">
        <f t="shared" si="2"/>
        <v>3.7459199424737224</v>
      </c>
    </row>
    <row r="42" spans="1:13" ht="12" customHeight="1" x14ac:dyDescent="0.2">
      <c r="A42" s="28">
        <v>1998</v>
      </c>
      <c r="B42" s="46">
        <v>276.11500000000001</v>
      </c>
      <c r="C42" s="29">
        <v>730.98069315001601</v>
      </c>
      <c r="D42" s="49">
        <v>0.60046112594800016</v>
      </c>
      <c r="E42" s="29">
        <f t="shared" si="0"/>
        <v>731.58115427596397</v>
      </c>
      <c r="F42" s="29">
        <f t="shared" si="3"/>
        <v>-4.0373287022788418</v>
      </c>
      <c r="G42" s="29">
        <v>735.61848297824281</v>
      </c>
      <c r="H42" s="29">
        <v>64.276473150016002</v>
      </c>
      <c r="I42" s="29">
        <v>12.018300885392</v>
      </c>
      <c r="J42" s="29">
        <v>157.39111850399777</v>
      </c>
      <c r="K42" s="29">
        <v>501.93259043883711</v>
      </c>
      <c r="L42" s="29">
        <f t="shared" si="1"/>
        <v>1003.8651808776742</v>
      </c>
      <c r="M42" s="29">
        <f t="shared" si="2"/>
        <v>3.635677818581657</v>
      </c>
    </row>
    <row r="43" spans="1:13" ht="12" customHeight="1" x14ac:dyDescent="0.2">
      <c r="A43" s="28">
        <v>1999</v>
      </c>
      <c r="B43" s="46">
        <v>279.29500000000002</v>
      </c>
      <c r="C43" s="29">
        <v>706.99728754103194</v>
      </c>
      <c r="D43" s="49">
        <v>0.49059788320400005</v>
      </c>
      <c r="E43" s="29">
        <f t="shared" si="0"/>
        <v>707.48788542423597</v>
      </c>
      <c r="F43" s="29">
        <f t="shared" si="3"/>
        <v>-5.8311554287107583</v>
      </c>
      <c r="G43" s="29">
        <v>713.31904085294673</v>
      </c>
      <c r="H43" s="29">
        <v>58.611647541032006</v>
      </c>
      <c r="I43" s="34">
        <v>12.877150655212001</v>
      </c>
      <c r="J43" s="29">
        <v>153.62026407635892</v>
      </c>
      <c r="K43" s="29">
        <v>488.20997858034377</v>
      </c>
      <c r="L43" s="29">
        <f t="shared" si="1"/>
        <v>976.41995716068755</v>
      </c>
      <c r="M43" s="29">
        <f t="shared" si="2"/>
        <v>3.4960166030923845</v>
      </c>
    </row>
    <row r="44" spans="1:13" ht="12" customHeight="1" x14ac:dyDescent="0.2">
      <c r="A44" s="28">
        <v>2000</v>
      </c>
      <c r="B44" s="46">
        <v>282.38499999999999</v>
      </c>
      <c r="C44" s="29">
        <v>707.633227285884</v>
      </c>
      <c r="D44" s="49">
        <v>0.73259942663200017</v>
      </c>
      <c r="E44" s="29">
        <f t="shared" si="0"/>
        <v>708.36582671251597</v>
      </c>
      <c r="F44" s="29">
        <f t="shared" ref="F44:F49" si="4">E44-SUM(G44)</f>
        <v>0.92755516136833194</v>
      </c>
      <c r="G44" s="29">
        <v>707.43827155114764</v>
      </c>
      <c r="H44" s="29">
        <v>56.460907285883998</v>
      </c>
      <c r="I44" s="29">
        <v>6.3644561244560007</v>
      </c>
      <c r="J44" s="29">
        <v>168.8548374677174</v>
      </c>
      <c r="K44" s="29">
        <v>475.75807067309029</v>
      </c>
      <c r="L44" s="29">
        <f t="shared" si="1"/>
        <v>951.51614134618058</v>
      </c>
      <c r="M44" s="29">
        <f t="shared" ref="M44:M49" si="5">L44/B44</f>
        <v>3.3695704139603047</v>
      </c>
    </row>
    <row r="45" spans="1:13" ht="12" customHeight="1" x14ac:dyDescent="0.2">
      <c r="A45" s="69">
        <v>2001</v>
      </c>
      <c r="B45" s="70">
        <v>285.30901899999998</v>
      </c>
      <c r="C45" s="88">
        <v>692.83697493591194</v>
      </c>
      <c r="D45" s="92">
        <v>0.50878199720000006</v>
      </c>
      <c r="E45" s="71">
        <f t="shared" ref="E45:E50" si="6">SUM(C45,D45)</f>
        <v>693.34575693311194</v>
      </c>
      <c r="F45" s="71">
        <f t="shared" si="4"/>
        <v>-5.0826235628588847</v>
      </c>
      <c r="G45" s="88">
        <v>698.42838049597083</v>
      </c>
      <c r="H45" s="88">
        <v>62.142474935912006</v>
      </c>
      <c r="I45" s="88">
        <v>6.9208681078280012</v>
      </c>
      <c r="J45" s="88">
        <v>159.92846917458525</v>
      </c>
      <c r="K45" s="88">
        <v>469.43656827764556</v>
      </c>
      <c r="L45" s="71">
        <f t="shared" si="1"/>
        <v>938.87313655529113</v>
      </c>
      <c r="M45" s="71">
        <f t="shared" si="5"/>
        <v>3.2907236506087849</v>
      </c>
    </row>
    <row r="46" spans="1:13" ht="12" customHeight="1" x14ac:dyDescent="0.2">
      <c r="A46" s="69">
        <v>2002</v>
      </c>
      <c r="B46" s="70">
        <v>288.10481800000002</v>
      </c>
      <c r="C46" s="88">
        <v>696.25483986187601</v>
      </c>
      <c r="D46" s="92">
        <v>0.530498277224</v>
      </c>
      <c r="E46" s="71">
        <f t="shared" si="6"/>
        <v>696.78533813909996</v>
      </c>
      <c r="F46" s="71">
        <f t="shared" si="4"/>
        <v>-2.7645273746237535</v>
      </c>
      <c r="G46" s="88">
        <v>699.54986551372372</v>
      </c>
      <c r="H46" s="88">
        <v>76.275579861876011</v>
      </c>
      <c r="I46" s="88">
        <v>2.202830323488</v>
      </c>
      <c r="J46" s="88">
        <v>148.19477032825003</v>
      </c>
      <c r="K46" s="88">
        <v>472.87668500010966</v>
      </c>
      <c r="L46" s="71">
        <f t="shared" si="1"/>
        <v>945.75337000021932</v>
      </c>
      <c r="M46" s="71">
        <f t="shared" si="5"/>
        <v>3.2826711353373454</v>
      </c>
    </row>
    <row r="47" spans="1:13" ht="12" customHeight="1" x14ac:dyDescent="0.2">
      <c r="A47" s="69">
        <v>2003</v>
      </c>
      <c r="B47" s="70">
        <v>290.81963400000001</v>
      </c>
      <c r="C47" s="88">
        <v>752.49172754658002</v>
      </c>
      <c r="D47" s="92">
        <v>4.3748315205760004</v>
      </c>
      <c r="E47" s="71">
        <f t="shared" si="6"/>
        <v>756.866559067156</v>
      </c>
      <c r="F47" s="71">
        <f t="shared" si="4"/>
        <v>9.4726971076840982</v>
      </c>
      <c r="G47" s="88">
        <v>747.39386195947191</v>
      </c>
      <c r="H47" s="88">
        <v>95.540887546579995</v>
      </c>
      <c r="I47" s="88">
        <v>2.3634277614799997</v>
      </c>
      <c r="J47" s="88">
        <v>200.69226991528629</v>
      </c>
      <c r="K47" s="88">
        <v>448.7972767361257</v>
      </c>
      <c r="L47" s="71">
        <f t="shared" si="1"/>
        <v>897.59455347225139</v>
      </c>
      <c r="M47" s="71">
        <f t="shared" si="5"/>
        <v>3.0864303799799546</v>
      </c>
    </row>
    <row r="48" spans="1:13" ht="12" customHeight="1" x14ac:dyDescent="0.2">
      <c r="A48" s="69">
        <v>2004</v>
      </c>
      <c r="B48" s="70">
        <v>293.46318500000001</v>
      </c>
      <c r="C48" s="88">
        <v>743.80273244363991</v>
      </c>
      <c r="D48" s="92">
        <v>1.6442562448040001</v>
      </c>
      <c r="E48" s="71">
        <f t="shared" si="6"/>
        <v>745.44698868844387</v>
      </c>
      <c r="F48" s="71">
        <f t="shared" si="4"/>
        <v>2.9469260873139547</v>
      </c>
      <c r="G48" s="88">
        <v>742.50006260112991</v>
      </c>
      <c r="H48" s="88">
        <v>81.421132443640005</v>
      </c>
      <c r="I48" s="88">
        <v>2.7486052441360003</v>
      </c>
      <c r="J48" s="88">
        <v>171.82167284524317</v>
      </c>
      <c r="K48" s="88">
        <v>486.50865206811079</v>
      </c>
      <c r="L48" s="71">
        <f t="shared" si="1"/>
        <v>973.01730413622158</v>
      </c>
      <c r="M48" s="71">
        <f t="shared" si="5"/>
        <v>3.3156366926782366</v>
      </c>
    </row>
    <row r="49" spans="1:13" ht="12" customHeight="1" x14ac:dyDescent="0.2">
      <c r="A49" s="69">
        <v>2005</v>
      </c>
      <c r="B49" s="70">
        <v>296.186216</v>
      </c>
      <c r="C49" s="88">
        <v>725.65758890317602</v>
      </c>
      <c r="D49" s="92">
        <v>0.51048875442800001</v>
      </c>
      <c r="E49" s="71">
        <f t="shared" si="6"/>
        <v>726.16807765760404</v>
      </c>
      <c r="F49" s="71">
        <f t="shared" si="4"/>
        <v>-7.2100290065775425</v>
      </c>
      <c r="G49" s="88">
        <v>733.37810666418159</v>
      </c>
      <c r="H49" s="88">
        <v>91.968948903175999</v>
      </c>
      <c r="I49" s="88">
        <v>4.708919867384</v>
      </c>
      <c r="J49" s="88">
        <v>155.95778172048611</v>
      </c>
      <c r="K49" s="88">
        <v>480.74245617313545</v>
      </c>
      <c r="L49" s="71">
        <f t="shared" si="1"/>
        <v>961.4849123462709</v>
      </c>
      <c r="M49" s="71">
        <f t="shared" si="5"/>
        <v>3.2462176171840182</v>
      </c>
    </row>
    <row r="50" spans="1:13" ht="12" customHeight="1" x14ac:dyDescent="0.2">
      <c r="A50" s="28">
        <v>2006</v>
      </c>
      <c r="B50" s="46">
        <v>298.99582500000002</v>
      </c>
      <c r="C50" s="35">
        <v>718.59063394787597</v>
      </c>
      <c r="D50" s="101">
        <v>0</v>
      </c>
      <c r="E50" s="29">
        <f t="shared" si="6"/>
        <v>718.59063394787597</v>
      </c>
      <c r="F50" s="29">
        <f t="shared" ref="F50:F65" si="7">E50-SUM(G50)</f>
        <v>-5.8073477754954865</v>
      </c>
      <c r="G50" s="35">
        <v>724.39798172337146</v>
      </c>
      <c r="H50" s="35">
        <v>102.372333947876</v>
      </c>
      <c r="I50" s="35">
        <v>2.7474532083600001</v>
      </c>
      <c r="J50" s="35">
        <v>156.07545917891252</v>
      </c>
      <c r="K50" s="35">
        <v>463.20273538822289</v>
      </c>
      <c r="L50" s="29">
        <f t="shared" si="1"/>
        <v>926.40547077644578</v>
      </c>
      <c r="M50" s="29">
        <f t="shared" ref="M50:M56" si="8">L50/B50</f>
        <v>3.0983893195714209</v>
      </c>
    </row>
    <row r="51" spans="1:13" ht="12" customHeight="1" x14ac:dyDescent="0.2">
      <c r="A51" s="28">
        <v>2007</v>
      </c>
      <c r="B51" s="46">
        <v>302.003917</v>
      </c>
      <c r="C51" s="38">
        <v>732.3508999752321</v>
      </c>
      <c r="D51" s="101">
        <v>0</v>
      </c>
      <c r="E51" s="29">
        <f t="shared" ref="E51:E65" si="9">SUM(C51,D51)</f>
        <v>732.3508999752321</v>
      </c>
      <c r="F51" s="29">
        <f t="shared" si="7"/>
        <v>-1.4150745196177468</v>
      </c>
      <c r="G51" s="39">
        <v>733.76597449484984</v>
      </c>
      <c r="H51" s="38">
        <v>116.07647997523199</v>
      </c>
      <c r="I51" s="38">
        <v>2.6565235113360006</v>
      </c>
      <c r="J51" s="38">
        <v>166.70101266704521</v>
      </c>
      <c r="K51" s="38">
        <v>448.33195834123671</v>
      </c>
      <c r="L51" s="29">
        <f t="shared" si="1"/>
        <v>896.66391668247343</v>
      </c>
      <c r="M51" s="29">
        <f t="shared" si="8"/>
        <v>2.9690473076959245</v>
      </c>
    </row>
    <row r="52" spans="1:13" ht="12" customHeight="1" x14ac:dyDescent="0.2">
      <c r="A52" s="28">
        <v>2008</v>
      </c>
      <c r="B52" s="46">
        <v>304.79776099999998</v>
      </c>
      <c r="C52" s="38">
        <v>692.25324091259995</v>
      </c>
      <c r="D52" s="50">
        <v>4.8442293088000001E-2</v>
      </c>
      <c r="E52" s="29">
        <f t="shared" si="9"/>
        <v>692.30168320568794</v>
      </c>
      <c r="F52" s="29">
        <f t="shared" si="7"/>
        <v>-10.208904997845934</v>
      </c>
      <c r="G52" s="39">
        <v>702.51058820353387</v>
      </c>
      <c r="H52" s="38">
        <v>115.1197609126</v>
      </c>
      <c r="I52" s="38">
        <v>2.9548977349720005</v>
      </c>
      <c r="J52" s="38">
        <v>165.26188537581834</v>
      </c>
      <c r="K52" s="38">
        <v>419.1740441801436</v>
      </c>
      <c r="L52" s="29">
        <f t="shared" ref="L52:L57" si="10">K52*2</f>
        <v>838.34808836028719</v>
      </c>
      <c r="M52" s="29">
        <f t="shared" si="8"/>
        <v>2.7505060588692687</v>
      </c>
    </row>
    <row r="53" spans="1:13" ht="12" customHeight="1" x14ac:dyDescent="0.2">
      <c r="A53" s="28">
        <v>2009</v>
      </c>
      <c r="B53" s="46">
        <v>307.43940600000002</v>
      </c>
      <c r="C53" s="38">
        <v>619.65173496483999</v>
      </c>
      <c r="D53" s="50">
        <v>0.39360985719600006</v>
      </c>
      <c r="E53" s="29">
        <f t="shared" si="9"/>
        <v>620.04534482203599</v>
      </c>
      <c r="F53" s="29">
        <f t="shared" si="7"/>
        <v>-10.409206431300618</v>
      </c>
      <c r="G53" s="39">
        <v>630.4545512533366</v>
      </c>
      <c r="H53" s="38">
        <v>74.363594964840004</v>
      </c>
      <c r="I53" s="38">
        <v>2.8826460264360003</v>
      </c>
      <c r="J53" s="38">
        <v>136.31903170338569</v>
      </c>
      <c r="K53" s="38">
        <v>416.88927855867485</v>
      </c>
      <c r="L53" s="29">
        <f t="shared" si="10"/>
        <v>833.77855711734969</v>
      </c>
      <c r="M53" s="29">
        <f t="shared" si="8"/>
        <v>2.7120093938684935</v>
      </c>
    </row>
    <row r="54" spans="1:13" ht="12" customHeight="1" x14ac:dyDescent="0.2">
      <c r="A54" s="28">
        <v>2010</v>
      </c>
      <c r="B54" s="46">
        <v>309.74127900000002</v>
      </c>
      <c r="C54" s="38">
        <v>691.38855718201603</v>
      </c>
      <c r="D54" s="99">
        <v>0</v>
      </c>
      <c r="E54" s="29">
        <f t="shared" si="9"/>
        <v>691.38855718201603</v>
      </c>
      <c r="F54" s="29">
        <f t="shared" si="7"/>
        <v>5.9051734567290168</v>
      </c>
      <c r="G54" s="39">
        <v>685.48338372528701</v>
      </c>
      <c r="H54" s="38">
        <v>112.49971718201601</v>
      </c>
      <c r="I54" s="38">
        <v>2.0598359110240003</v>
      </c>
      <c r="J54" s="38">
        <v>120.64739738045046</v>
      </c>
      <c r="K54" s="38">
        <v>450.27643325179656</v>
      </c>
      <c r="L54" s="29">
        <f t="shared" si="10"/>
        <v>900.55286650359312</v>
      </c>
      <c r="M54" s="29">
        <f t="shared" si="8"/>
        <v>2.9074357457650746</v>
      </c>
    </row>
    <row r="55" spans="1:13" ht="12" customHeight="1" x14ac:dyDescent="0.2">
      <c r="A55" s="75">
        <v>2011</v>
      </c>
      <c r="B55" s="76">
        <v>311.97391399999998</v>
      </c>
      <c r="C55" s="93">
        <v>683.833503895376</v>
      </c>
      <c r="D55" s="94">
        <v>3.4277120799999998E-2</v>
      </c>
      <c r="E55" s="77">
        <f t="shared" si="9"/>
        <v>683.86778101617597</v>
      </c>
      <c r="F55" s="77">
        <f t="shared" si="7"/>
        <v>0.7448957586892675</v>
      </c>
      <c r="G55" s="95">
        <v>683.1228852574867</v>
      </c>
      <c r="H55" s="93">
        <v>108.74288389537601</v>
      </c>
      <c r="I55" s="93">
        <v>1.2214834537960002</v>
      </c>
      <c r="J55" s="93">
        <v>127.15649883061003</v>
      </c>
      <c r="K55" s="93">
        <v>446.00201907770469</v>
      </c>
      <c r="L55" s="77">
        <f t="shared" si="10"/>
        <v>892.00403815540938</v>
      </c>
      <c r="M55" s="77">
        <f t="shared" si="8"/>
        <v>2.859226358763475</v>
      </c>
    </row>
    <row r="56" spans="1:13" ht="12" customHeight="1" x14ac:dyDescent="0.2">
      <c r="A56" s="75">
        <v>2012</v>
      </c>
      <c r="B56" s="76">
        <v>314.16755799999999</v>
      </c>
      <c r="C56" s="93">
        <v>694.5186652553881</v>
      </c>
      <c r="D56" s="94">
        <v>8.1392950159999995E-3</v>
      </c>
      <c r="E56" s="77">
        <f t="shared" si="9"/>
        <v>694.52680455040411</v>
      </c>
      <c r="F56" s="77">
        <f t="shared" si="7"/>
        <v>2.059658516675313</v>
      </c>
      <c r="G56" s="95">
        <v>692.4671460337288</v>
      </c>
      <c r="H56" s="93">
        <v>111.84172525538801</v>
      </c>
      <c r="I56" s="93">
        <v>1.2879273200000003</v>
      </c>
      <c r="J56" s="93">
        <v>158.90642353976855</v>
      </c>
      <c r="K56" s="93">
        <v>420.43106991857223</v>
      </c>
      <c r="L56" s="77">
        <f t="shared" si="10"/>
        <v>840.86213983714447</v>
      </c>
      <c r="M56" s="77">
        <f t="shared" si="8"/>
        <v>2.6764766712072303</v>
      </c>
    </row>
    <row r="57" spans="1:13" ht="12" customHeight="1" x14ac:dyDescent="0.2">
      <c r="A57" s="75">
        <v>2013</v>
      </c>
      <c r="B57" s="76">
        <v>316.29476599999998</v>
      </c>
      <c r="C57" s="93">
        <v>686.85414312614</v>
      </c>
      <c r="D57" s="94">
        <v>3.8323443640000004E-3</v>
      </c>
      <c r="E57" s="77">
        <f t="shared" si="9"/>
        <v>686.85797547050402</v>
      </c>
      <c r="F57" s="77">
        <f t="shared" si="7"/>
        <v>-0.96370521783615004</v>
      </c>
      <c r="G57" s="95">
        <v>687.82168068834017</v>
      </c>
      <c r="H57" s="93">
        <v>110.15674312614001</v>
      </c>
      <c r="I57" s="93">
        <v>1.2185597573680003</v>
      </c>
      <c r="J57" s="93">
        <v>161.49777337960762</v>
      </c>
      <c r="K57" s="93">
        <v>414.94860442522457</v>
      </c>
      <c r="L57" s="77">
        <f t="shared" si="10"/>
        <v>829.89720885044915</v>
      </c>
      <c r="M57" s="77">
        <f t="shared" ref="M57:M65" si="11">L57/B57</f>
        <v>2.623809490576424</v>
      </c>
    </row>
    <row r="58" spans="1:13" ht="12" customHeight="1" x14ac:dyDescent="0.2">
      <c r="A58" s="75">
        <v>2014</v>
      </c>
      <c r="B58" s="76">
        <v>318.576955</v>
      </c>
      <c r="C58" s="93">
        <v>706.23026089054008</v>
      </c>
      <c r="D58" s="100">
        <v>0</v>
      </c>
      <c r="E58" s="77">
        <f t="shared" si="9"/>
        <v>706.23026089054008</v>
      </c>
      <c r="F58" s="77">
        <f t="shared" si="7"/>
        <v>7.2723109573760212</v>
      </c>
      <c r="G58" s="95">
        <v>698.95794993316406</v>
      </c>
      <c r="H58" s="93">
        <v>99.798460890540014</v>
      </c>
      <c r="I58" s="93">
        <v>0.89617836566400011</v>
      </c>
      <c r="J58" s="93">
        <v>125.78446058787898</v>
      </c>
      <c r="K58" s="93">
        <v>472.47885008908105</v>
      </c>
      <c r="L58" s="77">
        <f t="shared" ref="L58:L65" si="12">K58*2</f>
        <v>944.9577001781621</v>
      </c>
      <c r="M58" s="77">
        <f t="shared" si="11"/>
        <v>2.9661834773270468</v>
      </c>
    </row>
    <row r="59" spans="1:13" ht="12" customHeight="1" x14ac:dyDescent="0.2">
      <c r="A59" s="75">
        <v>2015</v>
      </c>
      <c r="B59" s="76">
        <v>320.87070299999999</v>
      </c>
      <c r="C59" s="93">
        <v>670.69649069226</v>
      </c>
      <c r="D59" s="100">
        <v>0</v>
      </c>
      <c r="E59" s="77">
        <f t="shared" si="9"/>
        <v>670.69649069226</v>
      </c>
      <c r="F59" s="77">
        <f t="shared" si="7"/>
        <v>-3.0672104519940149</v>
      </c>
      <c r="G59" s="95">
        <v>673.76370114425401</v>
      </c>
      <c r="H59" s="93">
        <v>84.01341069226001</v>
      </c>
      <c r="I59" s="93">
        <v>0.68861113101600002</v>
      </c>
      <c r="J59" s="93">
        <v>113.47052787749281</v>
      </c>
      <c r="K59" s="93">
        <v>475.59115144348516</v>
      </c>
      <c r="L59" s="77">
        <f t="shared" si="12"/>
        <v>951.18230288697032</v>
      </c>
      <c r="M59" s="77">
        <f t="shared" si="11"/>
        <v>2.9643787793458052</v>
      </c>
    </row>
    <row r="60" spans="1:13" ht="12" customHeight="1" x14ac:dyDescent="0.2">
      <c r="A60" s="103">
        <v>2016</v>
      </c>
      <c r="B60" s="104">
        <v>323.16101099999997</v>
      </c>
      <c r="C60" s="118">
        <v>667.08489325410403</v>
      </c>
      <c r="D60" s="119">
        <v>0</v>
      </c>
      <c r="E60" s="102">
        <f t="shared" si="9"/>
        <v>667.08489325410403</v>
      </c>
      <c r="F60" s="102">
        <f t="shared" si="7"/>
        <v>-9.0587598029044329</v>
      </c>
      <c r="G60" s="120">
        <v>676.14365305700846</v>
      </c>
      <c r="H60" s="118">
        <v>113.11885325410401</v>
      </c>
      <c r="I60" s="118">
        <v>1.13939989064</v>
      </c>
      <c r="J60" s="118">
        <v>118.76040016812459</v>
      </c>
      <c r="K60" s="118">
        <v>443.12499974413998</v>
      </c>
      <c r="L60" s="102">
        <f t="shared" si="12"/>
        <v>886.24999948827997</v>
      </c>
      <c r="M60" s="102">
        <f t="shared" si="11"/>
        <v>2.7424409793305173</v>
      </c>
    </row>
    <row r="61" spans="1:13" ht="12" customHeight="1" x14ac:dyDescent="0.2">
      <c r="A61" s="103">
        <v>2017</v>
      </c>
      <c r="B61" s="104">
        <v>325.20603</v>
      </c>
      <c r="C61" s="118">
        <v>691.70107817757207</v>
      </c>
      <c r="D61" s="119">
        <v>0</v>
      </c>
      <c r="E61" s="102">
        <f t="shared" si="9"/>
        <v>691.70107817757207</v>
      </c>
      <c r="F61" s="102">
        <f t="shared" si="7"/>
        <v>7.0153691036698547</v>
      </c>
      <c r="G61" s="120">
        <v>684.68570907390222</v>
      </c>
      <c r="H61" s="118">
        <v>100.979198177572</v>
      </c>
      <c r="I61" s="118">
        <v>0.77500367305600004</v>
      </c>
      <c r="J61" s="118">
        <v>101.60304365809952</v>
      </c>
      <c r="K61" s="118">
        <v>481.32846356517462</v>
      </c>
      <c r="L61" s="102">
        <f t="shared" si="12"/>
        <v>962.65692713034923</v>
      </c>
      <c r="M61" s="102">
        <f t="shared" si="11"/>
        <v>2.9601447646292081</v>
      </c>
    </row>
    <row r="62" spans="1:13" ht="12" customHeight="1" x14ac:dyDescent="0.2">
      <c r="A62" s="112">
        <v>2018</v>
      </c>
      <c r="B62" s="113">
        <v>326.92397599999998</v>
      </c>
      <c r="C62" s="127">
        <v>704.56361455909212</v>
      </c>
      <c r="D62" s="129">
        <v>0</v>
      </c>
      <c r="E62" s="68">
        <f t="shared" si="9"/>
        <v>704.56361455909212</v>
      </c>
      <c r="F62" s="68">
        <f t="shared" si="7"/>
        <v>1.8858873159255154</v>
      </c>
      <c r="G62" s="128">
        <v>702.6777272431666</v>
      </c>
      <c r="H62" s="127">
        <v>111.63879455909202</v>
      </c>
      <c r="I62" s="127">
        <v>2.4497635130240001</v>
      </c>
      <c r="J62" s="127">
        <v>105.87889751109526</v>
      </c>
      <c r="K62" s="127">
        <v>482.71027165995531</v>
      </c>
      <c r="L62" s="102">
        <f t="shared" si="12"/>
        <v>965.42054331991062</v>
      </c>
      <c r="M62" s="102">
        <f t="shared" si="11"/>
        <v>2.9530429524688966</v>
      </c>
    </row>
    <row r="63" spans="1:13" ht="12" customHeight="1" x14ac:dyDescent="0.2">
      <c r="A63" s="160">
        <v>2019</v>
      </c>
      <c r="B63" s="161">
        <v>328.475998</v>
      </c>
      <c r="C63" s="163">
        <v>696.09618303913203</v>
      </c>
      <c r="D63" s="169">
        <v>0.25199768484000001</v>
      </c>
      <c r="E63" s="163">
        <f t="shared" si="9"/>
        <v>696.34818072397206</v>
      </c>
      <c r="F63" s="163">
        <f t="shared" si="7"/>
        <v>-3.4088985344775438</v>
      </c>
      <c r="G63" s="163">
        <v>699.75707925844961</v>
      </c>
      <c r="H63" s="163">
        <v>120.02116303913201</v>
      </c>
      <c r="I63" s="163">
        <v>1.3734426517000002</v>
      </c>
      <c r="J63" s="163">
        <v>116.5507601811841</v>
      </c>
      <c r="K63" s="163">
        <v>461.8117133864335</v>
      </c>
      <c r="L63" s="102">
        <f t="shared" si="12"/>
        <v>923.62342677286699</v>
      </c>
      <c r="M63" s="102">
        <f t="shared" si="11"/>
        <v>2.8118444951733337</v>
      </c>
    </row>
    <row r="64" spans="1:13" ht="12" customHeight="1" x14ac:dyDescent="0.2">
      <c r="A64" s="112">
        <v>2020</v>
      </c>
      <c r="B64" s="113">
        <v>330.11398000000003</v>
      </c>
      <c r="C64" s="171">
        <v>677.48335110006803</v>
      </c>
      <c r="D64" s="99">
        <v>0.41260424987600003</v>
      </c>
      <c r="E64" s="29">
        <f t="shared" si="9"/>
        <v>677.89595534994407</v>
      </c>
      <c r="F64" s="29">
        <f t="shared" si="7"/>
        <v>-2.952801995372397</v>
      </c>
      <c r="G64" s="171">
        <v>680.84875734531647</v>
      </c>
      <c r="H64" s="29">
        <v>109.88015110006801</v>
      </c>
      <c r="I64" s="171">
        <v>1.464538663748</v>
      </c>
      <c r="J64" s="29">
        <v>105.26280283066792</v>
      </c>
      <c r="K64" s="171">
        <v>464.2412647508325</v>
      </c>
      <c r="L64" s="68">
        <f t="shared" si="12"/>
        <v>928.482529501665</v>
      </c>
      <c r="M64" s="68">
        <f t="shared" si="11"/>
        <v>2.8126119636062215</v>
      </c>
    </row>
    <row r="65" spans="1:37" ht="12" customHeight="1" thickBot="1" x14ac:dyDescent="0.25">
      <c r="A65" s="151">
        <v>2021</v>
      </c>
      <c r="B65" s="152">
        <v>332.14052299999997</v>
      </c>
      <c r="C65" s="155">
        <v>674.621213690172</v>
      </c>
      <c r="D65" s="170">
        <v>6.1534530647999998E-2</v>
      </c>
      <c r="E65" s="155">
        <f t="shared" si="9"/>
        <v>674.68274822082003</v>
      </c>
      <c r="F65" s="155">
        <f t="shared" si="7"/>
        <v>-0.89269545663705685</v>
      </c>
      <c r="G65" s="155">
        <v>675.57544367745709</v>
      </c>
      <c r="H65" s="155">
        <v>106.422313690172</v>
      </c>
      <c r="I65" s="155">
        <v>2.3271487756960005</v>
      </c>
      <c r="J65" s="155">
        <v>107.91166060687054</v>
      </c>
      <c r="K65" s="155">
        <v>459.0141665366973</v>
      </c>
      <c r="L65" s="155">
        <f t="shared" si="12"/>
        <v>918.02833307339461</v>
      </c>
      <c r="M65" s="155">
        <f t="shared" si="11"/>
        <v>2.7639756955323236</v>
      </c>
    </row>
    <row r="66" spans="1:37" ht="12" customHeight="1" thickTop="1" x14ac:dyDescent="0.25">
      <c r="A66" s="4" t="s">
        <v>3</v>
      </c>
      <c r="B66" s="4"/>
      <c r="N66" s="4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"/>
      <c r="AE66" s="5"/>
      <c r="AF66" s="5"/>
      <c r="AG66" s="5"/>
      <c r="AH66" s="5"/>
      <c r="AI66" s="5"/>
      <c r="AJ66" s="5"/>
      <c r="AK66" s="5"/>
    </row>
    <row r="67" spans="1:37" ht="12" customHeight="1" x14ac:dyDescent="0.25">
      <c r="A67" s="4"/>
      <c r="B67" s="4"/>
      <c r="N67" s="4"/>
      <c r="O67" s="4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"/>
      <c r="AE67" s="5"/>
      <c r="AF67" s="5"/>
      <c r="AG67" s="5"/>
      <c r="AH67" s="5"/>
      <c r="AI67" s="5"/>
      <c r="AJ67" s="5"/>
      <c r="AK67" s="5"/>
    </row>
    <row r="68" spans="1:37" ht="12" customHeight="1" x14ac:dyDescent="0.2">
      <c r="A68" s="4" t="s">
        <v>93</v>
      </c>
      <c r="B68" s="4"/>
      <c r="N68" s="4"/>
      <c r="O68" s="4"/>
    </row>
    <row r="69" spans="1:37" ht="12" customHeight="1" x14ac:dyDescent="0.2">
      <c r="A69" s="4"/>
      <c r="B69" s="4"/>
      <c r="N69" s="4"/>
      <c r="O69" s="4"/>
    </row>
    <row r="70" spans="1:37" ht="12" customHeight="1" x14ac:dyDescent="0.2">
      <c r="A70" s="5" t="s">
        <v>88</v>
      </c>
      <c r="B70" s="4"/>
      <c r="N70" s="4"/>
      <c r="O70" s="4"/>
    </row>
    <row r="71" spans="1:37" ht="12" customHeight="1" x14ac:dyDescent="0.2">
      <c r="A71" s="4"/>
      <c r="B71" s="4"/>
      <c r="N71" s="4"/>
      <c r="O71" s="4"/>
    </row>
    <row r="72" spans="1:37" ht="12" customHeight="1" x14ac:dyDescent="0.2">
      <c r="A72" s="4"/>
      <c r="B72" s="4"/>
      <c r="N72" s="4"/>
      <c r="O72" s="4"/>
    </row>
    <row r="73" spans="1:37" ht="12" customHeight="1" x14ac:dyDescent="0.2">
      <c r="A73" s="4"/>
      <c r="B73" s="4"/>
      <c r="N73" s="4"/>
      <c r="O73" s="4"/>
    </row>
    <row r="74" spans="1:37" ht="12" customHeight="1" x14ac:dyDescent="0.2">
      <c r="A74" s="4"/>
      <c r="B74" s="4"/>
      <c r="N74" s="4"/>
      <c r="O74" s="4"/>
    </row>
    <row r="75" spans="1:37" ht="12" customHeight="1" x14ac:dyDescent="0.2">
      <c r="A75" s="4"/>
      <c r="B75" s="4"/>
      <c r="N75" s="4"/>
      <c r="O75" s="4"/>
    </row>
    <row r="76" spans="1:37" ht="12" customHeight="1" x14ac:dyDescent="0.2">
      <c r="A76" s="4"/>
      <c r="B76" s="4"/>
      <c r="N76" s="4"/>
      <c r="O76" s="4"/>
    </row>
    <row r="77" spans="1:37" ht="12" customHeight="1" x14ac:dyDescent="0.2">
      <c r="A77" s="4"/>
      <c r="B77" s="4"/>
      <c r="N77" s="4"/>
      <c r="O77" s="4"/>
    </row>
  </sheetData>
  <mergeCells count="18">
    <mergeCell ref="L1:M1"/>
    <mergeCell ref="A1:K1"/>
    <mergeCell ref="J3:J6"/>
    <mergeCell ref="G3:G6"/>
    <mergeCell ref="C3:C6"/>
    <mergeCell ref="L4:L6"/>
    <mergeCell ref="B2:B6"/>
    <mergeCell ref="C7:K7"/>
    <mergeCell ref="K2:M3"/>
    <mergeCell ref="F2:J2"/>
    <mergeCell ref="M4:M6"/>
    <mergeCell ref="A2:A6"/>
    <mergeCell ref="D3:D6"/>
    <mergeCell ref="F3:F6"/>
    <mergeCell ref="I3:I6"/>
    <mergeCell ref="H3:H6"/>
    <mergeCell ref="K4:K6"/>
    <mergeCell ref="E3:E6"/>
  </mergeCells>
  <phoneticPr fontId="4" type="noConversion"/>
  <printOptions horizontalCentered="1" verticalCentered="1"/>
  <pageMargins left="0.25" right="0.25" top="0.75" bottom="0.75" header="0" footer="0"/>
  <pageSetup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HE101"/>
  <sheetViews>
    <sheetView showZeros="0" showOutlineSymbols="0" zoomScaleNormal="100" workbookViewId="0">
      <pane ySplit="7" topLeftCell="A8" activePane="bottomLeft" state="frozen"/>
      <selection pane="bottomLeft" sqref="A1:I1"/>
    </sheetView>
  </sheetViews>
  <sheetFormatPr defaultColWidth="12.77734375" defaultRowHeight="12" customHeight="1" x14ac:dyDescent="0.2"/>
  <cols>
    <col min="1" max="1" width="12.77734375" style="2" customWidth="1"/>
    <col min="2" max="2" width="12.77734375" style="3" customWidth="1"/>
    <col min="3" max="11" width="12.77734375" style="4" customWidth="1"/>
    <col min="12" max="17" width="12.77734375" style="5" customWidth="1"/>
    <col min="18" max="16384" width="12.77734375" style="6"/>
  </cols>
  <sheetData>
    <row r="1" spans="1:213" s="42" customFormat="1" ht="12" customHeight="1" thickBot="1" x14ac:dyDescent="0.25">
      <c r="A1" s="191" t="s">
        <v>26</v>
      </c>
      <c r="B1" s="191"/>
      <c r="C1" s="191"/>
      <c r="D1" s="191"/>
      <c r="E1" s="191"/>
      <c r="F1" s="191"/>
      <c r="G1" s="191"/>
      <c r="H1" s="191"/>
      <c r="I1" s="191"/>
      <c r="J1" s="198" t="s">
        <v>5</v>
      </c>
      <c r="K1" s="198"/>
      <c r="L1" s="7"/>
      <c r="M1" s="41"/>
      <c r="N1" s="41"/>
      <c r="O1" s="41"/>
      <c r="P1" s="41"/>
      <c r="Q1" s="41"/>
    </row>
    <row r="2" spans="1:213" ht="12" customHeight="1" thickTop="1" x14ac:dyDescent="0.2">
      <c r="A2" s="208" t="s">
        <v>0</v>
      </c>
      <c r="B2" s="201" t="s">
        <v>29</v>
      </c>
      <c r="C2" s="8" t="s">
        <v>6</v>
      </c>
      <c r="D2" s="9"/>
      <c r="E2" s="9"/>
      <c r="F2" s="9"/>
      <c r="G2" s="9"/>
      <c r="H2" s="8"/>
      <c r="I2" s="9"/>
      <c r="J2" s="9"/>
      <c r="K2" s="9"/>
    </row>
    <row r="3" spans="1:213" ht="12" customHeight="1" x14ac:dyDescent="0.2">
      <c r="A3" s="209"/>
      <c r="B3" s="202"/>
      <c r="C3" s="204" t="s">
        <v>58</v>
      </c>
      <c r="D3" s="205"/>
      <c r="E3" s="192" t="s">
        <v>7</v>
      </c>
      <c r="F3" s="193"/>
      <c r="G3" s="193"/>
      <c r="H3" s="194"/>
      <c r="I3" s="216" t="s">
        <v>47</v>
      </c>
      <c r="J3" s="199" t="s">
        <v>12</v>
      </c>
      <c r="K3" s="212" t="s">
        <v>70</v>
      </c>
    </row>
    <row r="4" spans="1:213" ht="12" customHeight="1" x14ac:dyDescent="0.2">
      <c r="A4" s="209"/>
      <c r="B4" s="202"/>
      <c r="C4" s="206"/>
      <c r="D4" s="207"/>
      <c r="E4" s="195"/>
      <c r="F4" s="196"/>
      <c r="G4" s="196"/>
      <c r="H4" s="197"/>
      <c r="I4" s="217"/>
      <c r="J4" s="211"/>
      <c r="K4" s="213"/>
    </row>
    <row r="5" spans="1:213" ht="12" customHeight="1" x14ac:dyDescent="0.2">
      <c r="A5" s="209"/>
      <c r="B5" s="202"/>
      <c r="C5" s="199" t="s">
        <v>8</v>
      </c>
      <c r="D5" s="199" t="s">
        <v>9</v>
      </c>
      <c r="E5" s="219" t="s">
        <v>87</v>
      </c>
      <c r="F5" s="199" t="s">
        <v>10</v>
      </c>
      <c r="G5" s="199" t="s">
        <v>11</v>
      </c>
      <c r="H5" s="214" t="s">
        <v>69</v>
      </c>
      <c r="I5" s="217"/>
      <c r="J5" s="211"/>
      <c r="K5" s="213"/>
    </row>
    <row r="6" spans="1:213" ht="12" customHeight="1" x14ac:dyDescent="0.2">
      <c r="A6" s="210"/>
      <c r="B6" s="203"/>
      <c r="C6" s="200"/>
      <c r="D6" s="200"/>
      <c r="E6" s="220"/>
      <c r="F6" s="200"/>
      <c r="G6" s="200"/>
      <c r="H6" s="215"/>
      <c r="I6" s="218"/>
      <c r="J6" s="200"/>
      <c r="K6" s="195"/>
    </row>
    <row r="7" spans="1:213" ht="12" customHeight="1" x14ac:dyDescent="0.25">
      <c r="A7" s="65"/>
      <c r="B7" s="52" t="s">
        <v>35</v>
      </c>
      <c r="C7" s="189" t="s">
        <v>37</v>
      </c>
      <c r="D7" s="190"/>
      <c r="E7" s="190"/>
      <c r="F7" s="190"/>
      <c r="G7" s="190"/>
      <c r="H7" s="190"/>
      <c r="I7" s="190"/>
      <c r="J7" s="190"/>
      <c r="K7" s="190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  <c r="FT7" s="65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  <c r="GF7" s="65"/>
      <c r="GG7" s="65"/>
      <c r="GH7" s="65"/>
      <c r="GI7" s="65"/>
      <c r="GJ7" s="65"/>
      <c r="GK7" s="65"/>
      <c r="GL7" s="65"/>
      <c r="GM7" s="65"/>
      <c r="GN7" s="65"/>
      <c r="GO7" s="65"/>
      <c r="GP7" s="65"/>
      <c r="GQ7" s="65"/>
      <c r="GR7" s="65"/>
      <c r="GS7" s="65"/>
      <c r="GT7" s="65"/>
      <c r="GU7" s="65"/>
      <c r="GV7" s="65"/>
      <c r="GW7" s="65"/>
      <c r="GX7" s="65"/>
      <c r="GY7" s="65"/>
      <c r="GZ7" s="65"/>
      <c r="HA7" s="65"/>
      <c r="HB7" s="65"/>
      <c r="HC7" s="65"/>
      <c r="HD7" s="65"/>
      <c r="HE7" s="65"/>
    </row>
    <row r="8" spans="1:213" ht="12" customHeight="1" x14ac:dyDescent="0.2">
      <c r="A8" s="28">
        <v>1966</v>
      </c>
      <c r="B8" s="46">
        <v>196.56</v>
      </c>
      <c r="C8" s="29">
        <f>IF('Sweeteners(mil.lbs.)'!C8=0,0,'Sweeteners(mil.lbs.)'!C8/SweetenersPerCap!$B8)</f>
        <v>104.14122914122915</v>
      </c>
      <c r="D8" s="29">
        <f>IF('Sweeteners(mil.lbs.)'!D8=0,0,'Sweeteners(mil.lbs.)'!D8/SweetenersPerCap!$B8)</f>
        <v>97.328251533859003</v>
      </c>
      <c r="E8" s="30" t="s">
        <v>4</v>
      </c>
      <c r="F8" s="29">
        <f>IF('Sweeteners(mil.lbs.)'!F8=0,0,'Sweeteners(mil.lbs.)'!F8/SweetenersPerCap!$B8)</f>
        <v>9.6841422466422475</v>
      </c>
      <c r="G8" s="29">
        <f>IF('Sweeteners(mil.lbs.)'!G8=0,0,'Sweeteners(mil.lbs.)'!G8/SweetenersPerCap!$B8)</f>
        <v>4.2211843711843713</v>
      </c>
      <c r="H8" s="29">
        <f>IF('Sweeteners(mil.lbs.)'!H8=0,0,'Sweeteners(mil.lbs.)'!H8/SweetenersPerCap!$B8)</f>
        <v>13.905326617826619</v>
      </c>
      <c r="I8" s="29">
        <f>IF('Sweeteners(mil.lbs.)'!I8=0,0,'Sweeteners(mil.lbs.)'!I8/SweetenersPerCap!$B8)</f>
        <v>0.70207570207570202</v>
      </c>
      <c r="J8" s="29">
        <f>IF('Sweeteners(mil.lbs.)'!J8=0,0,'Sweeteners(mil.lbs.)'!J8/SweetenersPerCap!$B8)</f>
        <v>0.99715099715099709</v>
      </c>
      <c r="K8" s="29">
        <f>IF('Sweeteners(mil.lbs.)'!K8=0,0,'Sweeteners(mil.lbs.)'!K8/SweetenersPerCap!$B8)</f>
        <v>112.93280485091232</v>
      </c>
    </row>
    <row r="9" spans="1:213" ht="12" customHeight="1" x14ac:dyDescent="0.2">
      <c r="A9" s="28">
        <v>1967</v>
      </c>
      <c r="B9" s="46">
        <v>198.71199999999999</v>
      </c>
      <c r="C9" s="29">
        <f>IF('Sweeteners(mil.lbs.)'!C9=0,0,'Sweeteners(mil.lbs.)'!C9/SweetenersPerCap!$B9)</f>
        <v>105.4188977011957</v>
      </c>
      <c r="D9" s="29">
        <f>IF('Sweeteners(mil.lbs.)'!D9=0,0,'Sweeteners(mil.lbs.)'!D9/SweetenersPerCap!$B9)</f>
        <v>98.522334300182905</v>
      </c>
      <c r="E9" s="29">
        <f>IF('Sweeteners(mil.lbs.)'!E9=0,0,'Sweeteners(mil.lbs.)'!E9/SweetenersPerCap!$B9)</f>
        <v>3.0194452272635775E-2</v>
      </c>
      <c r="F9" s="29">
        <f>IF('Sweeteners(mil.lbs.)'!F9=0,0,'Sweeteners(mil.lbs.)'!F9/SweetenersPerCap!$B9)</f>
        <v>9.9021085810515981</v>
      </c>
      <c r="G9" s="29">
        <f>IF('Sweeteners(mil.lbs.)'!G9=0,0,'Sweeteners(mil.lbs.)'!G9/SweetenersPerCap!$B9)</f>
        <v>4.3060912275051333</v>
      </c>
      <c r="H9" s="29">
        <f>IF('Sweeteners(mil.lbs.)'!H9=0,0,'Sweeteners(mil.lbs.)'!H9/SweetenersPerCap!$B9)</f>
        <v>14.238394260829367</v>
      </c>
      <c r="I9" s="29">
        <f>IF('Sweeteners(mil.lbs.)'!I9=0,0,'Sweeteners(mil.lbs.)'!I9/SweetenersPerCap!$B9)</f>
        <v>0.50324087121059624</v>
      </c>
      <c r="J9" s="29">
        <f>IF('Sweeteners(mil.lbs.)'!J9=0,0,'Sweeteners(mil.lbs.)'!J9/SweetenersPerCap!$B9)</f>
        <v>0.8957687507548614</v>
      </c>
      <c r="K9" s="29">
        <f>IF('Sweeteners(mil.lbs.)'!K9=0,0,'Sweeteners(mil.lbs.)'!K9/SweetenersPerCap!$B9)</f>
        <v>114.15973818297772</v>
      </c>
    </row>
    <row r="10" spans="1:213" ht="12" customHeight="1" x14ac:dyDescent="0.2">
      <c r="A10" s="28">
        <v>1968</v>
      </c>
      <c r="B10" s="46">
        <v>200.70599999999999</v>
      </c>
      <c r="C10" s="29">
        <f>IF('Sweeteners(mil.lbs.)'!C10=0,0,'Sweeteners(mil.lbs.)'!C10/SweetenersPerCap!$B10)</f>
        <v>106.18516636273954</v>
      </c>
      <c r="D10" s="29">
        <f>IF('Sweeteners(mil.lbs.)'!D10=0,0,'Sweeteners(mil.lbs.)'!D10/SweetenersPerCap!$B10)</f>
        <v>99.238473236205166</v>
      </c>
      <c r="E10" s="29">
        <f>IF('Sweeteners(mil.lbs.)'!E10=0,0,'Sweeteners(mil.lbs.)'!E10/SweetenersPerCap!$B10)</f>
        <v>0.14947236256016264</v>
      </c>
      <c r="F10" s="29">
        <f>IF('Sweeteners(mil.lbs.)'!F10=0,0,'Sweeteners(mil.lbs.)'!F10/SweetenersPerCap!$B10)</f>
        <v>10.26948420433769</v>
      </c>
      <c r="G10" s="29">
        <f>IF('Sweeteners(mil.lbs.)'!G10=0,0,'Sweeteners(mil.lbs.)'!G10/SweetenersPerCap!$B10)</f>
        <v>4.41961874582723</v>
      </c>
      <c r="H10" s="29">
        <f>IF('Sweeteners(mil.lbs.)'!H10=0,0,'Sweeteners(mil.lbs.)'!H10/SweetenersPerCap!$B10)</f>
        <v>14.838575312725082</v>
      </c>
      <c r="I10" s="29">
        <f>IF('Sweeteners(mil.lbs.)'!I10=0,0,'Sweeteners(mil.lbs.)'!I10/SweetenersPerCap!$B10)</f>
        <v>0.69753769194742565</v>
      </c>
      <c r="J10" s="29">
        <f>IF('Sweeteners(mil.lbs.)'!J10=0,0,'Sweeteners(mil.lbs.)'!J10/SweetenersPerCap!$B10)</f>
        <v>0.89683417536097576</v>
      </c>
      <c r="K10" s="29">
        <f>IF('Sweeteners(mil.lbs.)'!K10=0,0,'Sweeteners(mil.lbs.)'!K10/SweetenersPerCap!$B10)</f>
        <v>115.67142041623866</v>
      </c>
    </row>
    <row r="11" spans="1:213" ht="12" customHeight="1" x14ac:dyDescent="0.2">
      <c r="A11" s="28">
        <v>1969</v>
      </c>
      <c r="B11" s="46">
        <v>202.67699999999999</v>
      </c>
      <c r="C11" s="29">
        <f>IF('Sweeteners(mil.lbs.)'!C11=0,0,'Sweeteners(mil.lbs.)'!C11/SweetenersPerCap!$B11)</f>
        <v>108.05370120931335</v>
      </c>
      <c r="D11" s="29">
        <f>IF('Sweeteners(mil.lbs.)'!D11=0,0,'Sweeteners(mil.lbs.)'!D11/SweetenersPerCap!$B11)</f>
        <v>100.98476748533956</v>
      </c>
      <c r="E11" s="29">
        <f>IF('Sweeteners(mil.lbs.)'!E11=0,0,'Sweeteners(mil.lbs.)'!E11/SweetenersPerCap!$B11)</f>
        <v>0.32564129131573882</v>
      </c>
      <c r="F11" s="29">
        <f>IF('Sweeteners(mil.lbs.)'!F11=0,0,'Sweeteners(mil.lbs.)'!F11/SweetenersPerCap!$B11)</f>
        <v>10.469071095767983</v>
      </c>
      <c r="G11" s="29">
        <f>IF('Sweeteners(mil.lbs.)'!G11=0,0,'Sweeteners(mil.lbs.)'!G11/SweetenersPerCap!$B11)</f>
        <v>4.5287723816713292</v>
      </c>
      <c r="H11" s="29">
        <f>IF('Sweeteners(mil.lbs.)'!H11=0,0,'Sweeteners(mil.lbs.)'!H11/SweetenersPerCap!$B11)</f>
        <v>15.323484768755051</v>
      </c>
      <c r="I11" s="29">
        <f>IF('Sweeteners(mil.lbs.)'!I11=0,0,'Sweeteners(mil.lbs.)'!I11/SweetenersPerCap!$B11)</f>
        <v>0.60194299303818388</v>
      </c>
      <c r="J11" s="29">
        <f>IF('Sweeteners(mil.lbs.)'!J11=0,0,'Sweeteners(mil.lbs.)'!J11/SweetenersPerCap!$B11)</f>
        <v>0.996659709784534</v>
      </c>
      <c r="K11" s="29">
        <f>IF('Sweeteners(mil.lbs.)'!K11=0,0,'Sweeteners(mil.lbs.)'!K11/SweetenersPerCap!$B11)</f>
        <v>117.90685495691733</v>
      </c>
    </row>
    <row r="12" spans="1:213" ht="12" customHeight="1" x14ac:dyDescent="0.2">
      <c r="A12" s="28">
        <v>1970</v>
      </c>
      <c r="B12" s="46">
        <v>205.05199999999999</v>
      </c>
      <c r="C12" s="29">
        <f>IF('Sweeteners(mil.lbs.)'!C12=0,0,'Sweeteners(mil.lbs.)'!C12/SweetenersPerCap!$B12)</f>
        <v>108.87969880810722</v>
      </c>
      <c r="D12" s="29">
        <f>IF('Sweeteners(mil.lbs.)'!D12=0,0,'Sweeteners(mil.lbs.)'!D12/SweetenersPerCap!$B12)</f>
        <v>101.75672785804412</v>
      </c>
      <c r="E12" s="29">
        <f>IF('Sweeteners(mil.lbs.)'!E12=0,0,'Sweeteners(mil.lbs.)'!E12/SweetenersPerCap!$B12)</f>
        <v>0.54798478638863568</v>
      </c>
      <c r="F12" s="29">
        <f>IF('Sweeteners(mil.lbs.)'!F12=0,0,'Sweeteners(mil.lbs.)'!F12/SweetenersPerCap!$B12)</f>
        <v>10.747432631182773</v>
      </c>
      <c r="G12" s="29">
        <f>IF('Sweeteners(mil.lbs.)'!G12=0,0,'Sweeteners(mil.lbs.)'!G12/SweetenersPerCap!$B12)</f>
        <v>4.5954392056649045</v>
      </c>
      <c r="H12" s="29">
        <f>IF('Sweeteners(mil.lbs.)'!H12=0,0,'Sweeteners(mil.lbs.)'!H12/SweetenersPerCap!$B12)</f>
        <v>15.890856623236314</v>
      </c>
      <c r="I12" s="29">
        <f>IF('Sweeteners(mil.lbs.)'!I12=0,0,'Sweeteners(mil.lbs.)'!I12/SweetenersPerCap!$B12)</f>
        <v>0.49743479702709559</v>
      </c>
      <c r="J12" s="29">
        <f>IF('Sweeteners(mil.lbs.)'!J12=0,0,'Sweeteners(mil.lbs.)'!J12/SweetenersPerCap!$B12)</f>
        <v>1.0046232175253107</v>
      </c>
      <c r="K12" s="29">
        <f>IF('Sweeteners(mil.lbs.)'!K12=0,0,'Sweeteners(mil.lbs.)'!K12/SweetenersPerCap!$B12)</f>
        <v>119.14964249583284</v>
      </c>
      <c r="L12" s="10"/>
      <c r="M12" s="10"/>
      <c r="N12" s="10"/>
      <c r="O12" s="10"/>
      <c r="P12" s="10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</row>
    <row r="13" spans="1:213" ht="12" customHeight="1" x14ac:dyDescent="0.2">
      <c r="A13" s="69">
        <v>1971</v>
      </c>
      <c r="B13" s="70">
        <v>207.661</v>
      </c>
      <c r="C13" s="71">
        <f>IF('Sweeteners(mil.lbs.)'!C13=0,0,'Sweeteners(mil.lbs.)'!C13/SweetenersPerCap!$B13)</f>
        <v>109.26461877771945</v>
      </c>
      <c r="D13" s="71">
        <f>IF('Sweeteners(mil.lbs.)'!D13=0,0,'Sweeteners(mil.lbs.)'!D13/SweetenersPerCap!$B13)</f>
        <v>102.11646614740135</v>
      </c>
      <c r="E13" s="71">
        <f>IF('Sweeteners(mil.lbs.)'!E13=0,0,'Sweeteners(mil.lbs.)'!E13/SweetenersPerCap!$B13)</f>
        <v>0.82471183504346379</v>
      </c>
      <c r="F13" s="71">
        <f>IF('Sweeteners(mil.lbs.)'!F13=0,0,'Sweeteners(mil.lbs.)'!F13/SweetenersPerCap!$B13)</f>
        <v>11.202066150736558</v>
      </c>
      <c r="G13" s="71">
        <f>IF('Sweeteners(mil.lbs.)'!G13=0,0,'Sweeteners(mil.lbs.)'!G13/SweetenersPerCap!$B13)</f>
        <v>4.6399179431862505</v>
      </c>
      <c r="H13" s="71">
        <f>IF('Sweeteners(mil.lbs.)'!H13=0,0,'Sweeteners(mil.lbs.)'!H13/SweetenersPerCap!$B13)</f>
        <v>16.666695928966273</v>
      </c>
      <c r="I13" s="71">
        <f>IF('Sweeteners(mil.lbs.)'!I13=0,0,'Sweeteners(mil.lbs.)'!I13/SweetenersPerCap!$B13)</f>
        <v>0.50081623415085164</v>
      </c>
      <c r="J13" s="71">
        <f>IF('Sweeteners(mil.lbs.)'!J13=0,0,'Sweeteners(mil.lbs.)'!J13/SweetenersPerCap!$B13)</f>
        <v>0.8956905726159462</v>
      </c>
      <c r="K13" s="71">
        <f>IF('Sweeteners(mil.lbs.)'!K13=0,0,'Sweeteners(mil.lbs.)'!K13/SweetenersPerCap!$B13)</f>
        <v>120.17966888313441</v>
      </c>
      <c r="L13" s="10"/>
      <c r="M13" s="10"/>
      <c r="N13" s="10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</row>
    <row r="14" spans="1:213" ht="12" customHeight="1" x14ac:dyDescent="0.2">
      <c r="A14" s="69">
        <v>1972</v>
      </c>
      <c r="B14" s="70">
        <v>209.89599999999999</v>
      </c>
      <c r="C14" s="71">
        <f>IF('Sweeteners(mil.lbs.)'!C14=0,0,'Sweeteners(mil.lbs.)'!C14/SweetenersPerCap!$B14)</f>
        <v>109.45420589244198</v>
      </c>
      <c r="D14" s="71">
        <f>IF('Sweeteners(mil.lbs.)'!D14=0,0,'Sweeteners(mil.lbs.)'!D14/SweetenersPerCap!$B14)</f>
        <v>102.2936503667682</v>
      </c>
      <c r="E14" s="71">
        <f>IF('Sweeteners(mil.lbs.)'!E14=0,0,'Sweeteners(mil.lbs.)'!E14/SweetenersPerCap!$B14)</f>
        <v>1.1544768425616276</v>
      </c>
      <c r="F14" s="71">
        <f>IF('Sweeteners(mil.lbs.)'!F14=0,0,'Sweeteners(mil.lbs.)'!F14/SweetenersPerCap!$B14)</f>
        <v>11.980340263749667</v>
      </c>
      <c r="G14" s="71">
        <f>IF('Sweeteners(mil.lbs.)'!G14=0,0,'Sweeteners(mil.lbs.)'!G14/SweetenersPerCap!$B14)</f>
        <v>4.6168007012996917</v>
      </c>
      <c r="H14" s="71">
        <f>IF('Sweeteners(mil.lbs.)'!H14=0,0,'Sweeteners(mil.lbs.)'!H14/SweetenersPerCap!$B14)</f>
        <v>17.751617807610987</v>
      </c>
      <c r="I14" s="71">
        <f>IF('Sweeteners(mil.lbs.)'!I14=0,0,'Sweeteners(mil.lbs.)'!I14/SweetenersPerCap!$B14)</f>
        <v>0.49548347753173005</v>
      </c>
      <c r="J14" s="71">
        <f>IF('Sweeteners(mil.lbs.)'!J14=0,0,'Sweeteners(mil.lbs.)'!J14/SweetenersPerCap!$B14)</f>
        <v>1.0004954834775317</v>
      </c>
      <c r="K14" s="71">
        <f>IF('Sweeteners(mil.lbs.)'!K14=0,0,'Sweeteners(mil.lbs.)'!K14/SweetenersPerCap!$B14)</f>
        <v>121.54124713538846</v>
      </c>
      <c r="L14" s="10"/>
      <c r="M14" s="10"/>
      <c r="N14" s="10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</row>
    <row r="15" spans="1:213" ht="12" customHeight="1" x14ac:dyDescent="0.2">
      <c r="A15" s="69">
        <v>1973</v>
      </c>
      <c r="B15" s="70">
        <v>211.90899999999999</v>
      </c>
      <c r="C15" s="71">
        <f>IF('Sweeteners(mil.lbs.)'!C15=0,0,'Sweeteners(mil.lbs.)'!C15/SweetenersPerCap!$B15)</f>
        <v>107.86705614202323</v>
      </c>
      <c r="D15" s="71">
        <f>IF('Sweeteners(mil.lbs.)'!D15=0,0,'Sweeteners(mil.lbs.)'!D15/SweetenersPerCap!$B15)</f>
        <v>100.81033284301235</v>
      </c>
      <c r="E15" s="71">
        <f>IF('Sweeteners(mil.lbs.)'!E15=0,0,'Sweeteners(mil.lbs.)'!E15/SweetenersPerCap!$B15)</f>
        <v>2.0621413541133378</v>
      </c>
      <c r="F15" s="71">
        <f>IF('Sweeteners(mil.lbs.)'!F15=0,0,'Sweeteners(mil.lbs.)'!F15/SweetenersPerCap!$B15)</f>
        <v>13.066710238828932</v>
      </c>
      <c r="G15" s="71">
        <f>IF('Sweeteners(mil.lbs.)'!G15=0,0,'Sweeteners(mil.lbs.)'!G15/SweetenersPerCap!$B15)</f>
        <v>4.6191903128229566</v>
      </c>
      <c r="H15" s="71">
        <f>IF('Sweeteners(mil.lbs.)'!H15=0,0,'Sweeteners(mil.lbs.)'!H15/SweetenersPerCap!$B15)</f>
        <v>19.748041905765227</v>
      </c>
      <c r="I15" s="71">
        <f>IF('Sweeteners(mil.lbs.)'!I15=0,0,'Sweeteners(mil.lbs.)'!I15/SweetenersPerCap!$B15)</f>
        <v>0.50021471480682744</v>
      </c>
      <c r="J15" s="71">
        <f>IF('Sweeteners(mil.lbs.)'!J15=0,0,'Sweeteners(mil.lbs.)'!J15/SweetenersPerCap!$B15)</f>
        <v>0.89661128125752099</v>
      </c>
      <c r="K15" s="71">
        <f>IF('Sweeteners(mil.lbs.)'!K15=0,0,'Sweeteners(mil.lbs.)'!K15/SweetenersPerCap!$B15)</f>
        <v>121.95520074484193</v>
      </c>
      <c r="L15" s="10"/>
      <c r="M15" s="10"/>
      <c r="N15" s="10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</row>
    <row r="16" spans="1:213" ht="12" customHeight="1" x14ac:dyDescent="0.2">
      <c r="A16" s="69">
        <v>1974</v>
      </c>
      <c r="B16" s="70">
        <v>213.85400000000001</v>
      </c>
      <c r="C16" s="71">
        <f>IF('Sweeteners(mil.lbs.)'!C16=0,0,'Sweeteners(mil.lbs.)'!C16/SweetenersPerCap!$B16)</f>
        <v>102.35955371421623</v>
      </c>
      <c r="D16" s="71">
        <f>IF('Sweeteners(mil.lbs.)'!D16=0,0,'Sweeteners(mil.lbs.)'!D16/SweetenersPerCap!$B16)</f>
        <v>95.663134312351616</v>
      </c>
      <c r="E16" s="71">
        <f>IF('Sweeteners(mil.lbs.)'!E16=0,0,'Sweeteners(mil.lbs.)'!E16/SweetenersPerCap!$B16)</f>
        <v>2.7625577673778752</v>
      </c>
      <c r="F16" s="71">
        <f>IF('Sweeteners(mil.lbs.)'!F16=0,0,'Sweeteners(mil.lbs.)'!F16/SweetenersPerCap!$B16)</f>
        <v>13.84581069327672</v>
      </c>
      <c r="G16" s="71">
        <f>IF('Sweeteners(mil.lbs.)'!G16=0,0,'Sweeteners(mil.lbs.)'!G16/SweetenersPerCap!$B16)</f>
        <v>4.5483741244026294</v>
      </c>
      <c r="H16" s="71">
        <f>IF('Sweeteners(mil.lbs.)'!H16=0,0,'Sweeteners(mil.lbs.)'!H16/SweetenersPerCap!$B16)</f>
        <v>21.156742585057223</v>
      </c>
      <c r="I16" s="71">
        <f>IF('Sweeteners(mil.lbs.)'!I16=0,0,'Sweeteners(mil.lbs.)'!I16/SweetenersPerCap!$B16)</f>
        <v>0.4021435184752214</v>
      </c>
      <c r="J16" s="71">
        <f>IF('Sweeteners(mil.lbs.)'!J16=0,0,'Sweeteners(mil.lbs.)'!J16/SweetenersPerCap!$B16)</f>
        <v>0.70141311361957215</v>
      </c>
      <c r="K16" s="71">
        <f>IF('Sweeteners(mil.lbs.)'!K16=0,0,'Sweeteners(mil.lbs.)'!K16/SweetenersPerCap!$B16)</f>
        <v>117.92343352950364</v>
      </c>
      <c r="L16" s="10"/>
      <c r="M16" s="10"/>
      <c r="N16" s="10"/>
      <c r="O16" s="10"/>
      <c r="P16" s="10"/>
      <c r="Q16" s="1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</row>
    <row r="17" spans="1:213" ht="12" customHeight="1" x14ac:dyDescent="0.2">
      <c r="A17" s="69">
        <v>1975</v>
      </c>
      <c r="B17" s="70">
        <v>215.97300000000001</v>
      </c>
      <c r="C17" s="71">
        <f>IF('Sweeteners(mil.lbs.)'!C17=0,0,'Sweeteners(mil.lbs.)'!C17/SweetenersPerCap!$B17)</f>
        <v>95.400813990637715</v>
      </c>
      <c r="D17" s="71">
        <f>IF('Sweeteners(mil.lbs.)'!D17=0,0,'Sweeteners(mil.lbs.)'!D17/SweetenersPerCap!$B17)</f>
        <v>89.159639243586639</v>
      </c>
      <c r="E17" s="71">
        <f>IF('Sweeteners(mil.lbs.)'!E17=0,0,'Sweeteners(mil.lbs.)'!E17/SweetenersPerCap!$B17)</f>
        <v>4.8791747116537714</v>
      </c>
      <c r="F17" s="71">
        <f>IF('Sweeteners(mil.lbs.)'!F17=0,0,'Sweeteners(mil.lbs.)'!F17/SweetenersPerCap!$B17)</f>
        <v>14.025787945715436</v>
      </c>
      <c r="G17" s="71">
        <f>IF('Sweeteners(mil.lbs.)'!G17=0,0,'Sweeteners(mil.lbs.)'!G17/SweetenersPerCap!$B17)</f>
        <v>4.3809735476193783</v>
      </c>
      <c r="H17" s="71">
        <f>IF('Sweeteners(mil.lbs.)'!H17=0,0,'Sweeteners(mil.lbs.)'!H17/SweetenersPerCap!$B17)</f>
        <v>23.285936204988584</v>
      </c>
      <c r="I17" s="71">
        <f>IF('Sweeteners(mil.lbs.)'!I17=0,0,'Sweeteners(mil.lbs.)'!I17/SweetenersPerCap!$B17)</f>
        <v>0.39819792288850919</v>
      </c>
      <c r="J17" s="71">
        <f>IF('Sweeteners(mil.lbs.)'!J17=0,0,'Sweeteners(mil.lbs.)'!J17/SweetenersPerCap!$B17)</f>
        <v>1.0001250156269532</v>
      </c>
      <c r="K17" s="71">
        <f>IF('Sweeteners(mil.lbs.)'!K17=0,0,'Sweeteners(mil.lbs.)'!K17/SweetenersPerCap!$B17)</f>
        <v>113.84389838709068</v>
      </c>
      <c r="L17" s="10"/>
      <c r="M17" s="10"/>
      <c r="N17" s="10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</row>
    <row r="18" spans="1:213" ht="12" customHeight="1" x14ac:dyDescent="0.2">
      <c r="A18" s="28">
        <v>1976</v>
      </c>
      <c r="B18" s="46">
        <v>218.035</v>
      </c>
      <c r="C18" s="29">
        <f>IF('Sweeteners(mil.lbs.)'!C18=0,0,'Sweeteners(mil.lbs.)'!C18/SweetenersPerCap!$B18)</f>
        <v>99.919737656798219</v>
      </c>
      <c r="D18" s="29">
        <f>IF('Sweeteners(mil.lbs.)'!D18=0,0,'Sweeteners(mil.lbs.)'!D18/SweetenersPerCap!$B18)</f>
        <v>93.382932389531035</v>
      </c>
      <c r="E18" s="29">
        <f>IF('Sweeteners(mil.lbs.)'!E18=0,0,'Sweeteners(mil.lbs.)'!E18/SweetenersPerCap!$B18)</f>
        <v>7.1750649260422925</v>
      </c>
      <c r="F18" s="29">
        <f>IF('Sweeteners(mil.lbs.)'!F18=0,0,'Sweeteners(mil.lbs.)'!F18/SweetenersPerCap!$B18)</f>
        <v>13.886759006581512</v>
      </c>
      <c r="G18" s="29">
        <f>IF('Sweeteners(mil.lbs.)'!G18=0,0,'Sweeteners(mil.lbs.)'!G18/SweetenersPerCap!$B18)</f>
        <v>4.1446556745476641</v>
      </c>
      <c r="H18" s="29">
        <f>IF('Sweeteners(mil.lbs.)'!H18=0,0,'Sweeteners(mil.lbs.)'!H18/SweetenersPerCap!$B18)</f>
        <v>25.206479607171474</v>
      </c>
      <c r="I18" s="29">
        <f>IF('Sweeteners(mil.lbs.)'!I18=0,0,'Sweeteners(mil.lbs.)'!I18/SweetenersPerCap!$B18)</f>
        <v>0.40360492581466278</v>
      </c>
      <c r="J18" s="29">
        <f>IF('Sweeteners(mil.lbs.)'!J18=0,0,'Sweeteners(mil.lbs.)'!J18/SweetenersPerCap!$B18)</f>
        <v>0.91728392230605182</v>
      </c>
      <c r="K18" s="29">
        <f>IF('Sweeteners(mil.lbs.)'!K18=0,0,'Sweeteners(mil.lbs.)'!K18/SweetenersPerCap!$B18)</f>
        <v>119.91030084482323</v>
      </c>
      <c r="L18" s="10"/>
      <c r="M18" s="10"/>
      <c r="N18" s="10"/>
      <c r="O18" s="10"/>
      <c r="P18" s="10"/>
      <c r="Q18" s="1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</row>
    <row r="19" spans="1:213" ht="12" customHeight="1" x14ac:dyDescent="0.2">
      <c r="A19" s="28">
        <v>1977</v>
      </c>
      <c r="B19" s="46">
        <v>220.23899999999998</v>
      </c>
      <c r="C19" s="29">
        <f>IF('Sweeteners(mil.lbs.)'!C19=0,0,'Sweeteners(mil.lbs.)'!C19/SweetenersPerCap!$B19)</f>
        <v>100.79050486062869</v>
      </c>
      <c r="D19" s="29">
        <f>IF('Sweeteners(mil.lbs.)'!D19=0,0,'Sweeteners(mil.lbs.)'!D19/SweetenersPerCap!$B19)</f>
        <v>94.196733514606251</v>
      </c>
      <c r="E19" s="29">
        <f>IF('Sweeteners(mil.lbs.)'!E19=0,0,'Sweeteners(mil.lbs.)'!E19/SweetenersPerCap!$B19)</f>
        <v>9.5977314373945042</v>
      </c>
      <c r="F19" s="29">
        <f>IF('Sweeteners(mil.lbs.)'!F19=0,0,'Sweeteners(mil.lbs.)'!F19/SweetenersPerCap!$B19)</f>
        <v>13.777580265075668</v>
      </c>
      <c r="G19" s="29">
        <f>IF('Sweeteners(mil.lbs.)'!G19=0,0,'Sweeteners(mil.lbs.)'!G19/SweetenersPerCap!$B19)</f>
        <v>3.8913362301862979</v>
      </c>
      <c r="H19" s="29">
        <f>IF('Sweeteners(mil.lbs.)'!H19=0,0,'Sweeteners(mil.lbs.)'!H19/SweetenersPerCap!$B19)</f>
        <v>27.266647932656472</v>
      </c>
      <c r="I19" s="29">
        <f>IF('Sweeteners(mil.lbs.)'!I19=0,0,'Sweeteners(mil.lbs.)'!I19/SweetenersPerCap!$B19)</f>
        <v>0.39956592610754682</v>
      </c>
      <c r="J19" s="29">
        <f>IF('Sweeteners(mil.lbs.)'!J19=0,0,'Sweeteners(mil.lbs.)'!J19/SweetenersPerCap!$B19)</f>
        <v>0.9081043775171519</v>
      </c>
      <c r="K19" s="29">
        <f>IF('Sweeteners(mil.lbs.)'!K19=0,0,'Sweeteners(mil.lbs.)'!K19/SweetenersPerCap!$B19)</f>
        <v>122.77105175088742</v>
      </c>
      <c r="L19" s="10"/>
      <c r="M19" s="10"/>
      <c r="N19" s="10"/>
      <c r="O19" s="10"/>
      <c r="P19" s="10"/>
      <c r="Q19" s="1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</row>
    <row r="20" spans="1:213" ht="12" customHeight="1" x14ac:dyDescent="0.2">
      <c r="A20" s="28">
        <v>1978</v>
      </c>
      <c r="B20" s="46">
        <v>222.58500000000001</v>
      </c>
      <c r="C20" s="29">
        <f>IF('Sweeteners(mil.lbs.)'!C20=0,0,'Sweeteners(mil.lbs.)'!C20/SweetenersPerCap!$B20)</f>
        <v>97.841274119999099</v>
      </c>
      <c r="D20" s="29">
        <f>IF('Sweeteners(mil.lbs.)'!D20=0,0,'Sweeteners(mil.lbs.)'!D20/SweetenersPerCap!$B20)</f>
        <v>91.440443102802888</v>
      </c>
      <c r="E20" s="29">
        <f>IF('Sweeteners(mil.lbs.)'!E20=0,0,'Sweeteners(mil.lbs.)'!E20/SweetenersPerCap!$B20)</f>
        <v>10.767435080371492</v>
      </c>
      <c r="F20" s="29">
        <f>IF('Sweeteners(mil.lbs.)'!F20=0,0,'Sweeteners(mil.lbs.)'!F20/SweetenersPerCap!$B20)</f>
        <v>13.934550845744326</v>
      </c>
      <c r="G20" s="29">
        <f>IF('Sweeteners(mil.lbs.)'!G20=0,0,'Sweeteners(mil.lbs.)'!G20/SweetenersPerCap!$B20)</f>
        <v>3.6871397443673204</v>
      </c>
      <c r="H20" s="29">
        <f>IF('Sweeteners(mil.lbs.)'!H20=0,0,'Sweeteners(mil.lbs.)'!H20/SweetenersPerCap!$B20)</f>
        <v>28.389125670483139</v>
      </c>
      <c r="I20" s="29">
        <f>IF('Sweeteners(mil.lbs.)'!I20=0,0,'Sweeteners(mil.lbs.)'!I20/SweetenersPerCap!$B20)</f>
        <v>0.40433991508861783</v>
      </c>
      <c r="J20" s="29">
        <f>IF('Sweeteners(mil.lbs.)'!J20=0,0,'Sweeteners(mil.lbs.)'!J20/SweetenersPerCap!$B20)</f>
        <v>1.0782397735696476</v>
      </c>
      <c r="K20" s="29">
        <f>IF('Sweeteners(mil.lbs.)'!K20=0,0,'Sweeteners(mil.lbs.)'!K20/SweetenersPerCap!$B20)</f>
        <v>121.31214846194429</v>
      </c>
      <c r="L20" s="10"/>
      <c r="M20" s="10"/>
      <c r="N20" s="10"/>
      <c r="O20" s="10"/>
      <c r="P20" s="10"/>
      <c r="Q20" s="1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</row>
    <row r="21" spans="1:213" ht="12" customHeight="1" x14ac:dyDescent="0.2">
      <c r="A21" s="28">
        <v>1979</v>
      </c>
      <c r="B21" s="46">
        <v>225.05500000000001</v>
      </c>
      <c r="C21" s="29">
        <f>IF('Sweeteners(mil.lbs.)'!C21=0,0,'Sweeteners(mil.lbs.)'!C21/SweetenersPerCap!$B21)</f>
        <v>95.585523538690538</v>
      </c>
      <c r="D21" s="29">
        <f>IF('Sweeteners(mil.lbs.)'!D21=0,0,'Sweeteners(mil.lbs.)'!D21/SweetenersPerCap!$B21)</f>
        <v>89.332264989430413</v>
      </c>
      <c r="E21" s="29">
        <f>IF('Sweeteners(mil.lbs.)'!E21=0,0,'Sweeteners(mil.lbs.)'!E21/SweetenersPerCap!$B21)</f>
        <v>14.750197957491292</v>
      </c>
      <c r="F21" s="29">
        <f>IF('Sweeteners(mil.lbs.)'!F21=0,0,'Sweeteners(mil.lbs.)'!F21/SweetenersPerCap!$B21)</f>
        <v>13.500586523294306</v>
      </c>
      <c r="G21" s="29">
        <f>IF('Sweeteners(mil.lbs.)'!G21=0,0,'Sweeteners(mil.lbs.)'!G21/SweetenersPerCap!$B21)</f>
        <v>3.5438092910621846</v>
      </c>
      <c r="H21" s="29">
        <f>IF('Sweeteners(mil.lbs.)'!H21=0,0,'Sweeteners(mil.lbs.)'!H21/SweetenersPerCap!$B21)</f>
        <v>31.794593771847783</v>
      </c>
      <c r="I21" s="29">
        <f>IF('Sweeteners(mil.lbs.)'!I21=0,0,'Sweeteners(mil.lbs.)'!I21/SweetenersPerCap!$B21)</f>
        <v>0.39101552953722424</v>
      </c>
      <c r="J21" s="29">
        <f>IF('Sweeteners(mil.lbs.)'!J21=0,0,'Sweeteners(mil.lbs.)'!J21/SweetenersPerCap!$B21)</f>
        <v>1.0397458399058008</v>
      </c>
      <c r="K21" s="29">
        <f>IF('Sweeteners(mil.lbs.)'!K21=0,0,'Sweeteners(mil.lbs.)'!K21/SweetenersPerCap!$B21)</f>
        <v>122.5576201307212</v>
      </c>
      <c r="L21" s="10"/>
      <c r="M21" s="10"/>
      <c r="N21" s="10"/>
      <c r="O21" s="10"/>
      <c r="P21" s="10"/>
      <c r="Q21" s="1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</row>
    <row r="22" spans="1:213" ht="12" customHeight="1" x14ac:dyDescent="0.2">
      <c r="A22" s="28">
        <v>1980</v>
      </c>
      <c r="B22" s="46">
        <v>227.726</v>
      </c>
      <c r="C22" s="29">
        <f>IF('Sweeteners(mil.lbs.)'!C22=0,0,'Sweeteners(mil.lbs.)'!C22/SweetenersPerCap!$B22)</f>
        <v>89.484731651194863</v>
      </c>
      <c r="D22" s="29">
        <f>IF('Sweeteners(mil.lbs.)'!D22=0,0,'Sweeteners(mil.lbs.)'!D22/SweetenersPerCap!$B22)</f>
        <v>83.630590328219498</v>
      </c>
      <c r="E22" s="29">
        <f>IF('Sweeteners(mil.lbs.)'!E22=0,0,'Sweeteners(mil.lbs.)'!E22/SweetenersPerCap!$B22)</f>
        <v>18.955712552155777</v>
      </c>
      <c r="F22" s="29">
        <f>IF('Sweeteners(mil.lbs.)'!F22=0,0,'Sweeteners(mil.lbs.)'!F22/SweetenersPerCap!$B22)</f>
        <v>12.926323739933077</v>
      </c>
      <c r="G22" s="29">
        <f>IF('Sweeteners(mil.lbs.)'!G22=0,0,'Sweeteners(mil.lbs.)'!G22/SweetenersPerCap!$B22)</f>
        <v>3.4550556370374927</v>
      </c>
      <c r="H22" s="29">
        <f>IF('Sweeteners(mil.lbs.)'!H22=0,0,'Sweeteners(mil.lbs.)'!H22/SweetenersPerCap!$B22)</f>
        <v>35.337091929126345</v>
      </c>
      <c r="I22" s="29">
        <f>IF('Sweeteners(mil.lbs.)'!I22=0,0,'Sweeteners(mil.lbs.)'!I22/SweetenersPerCap!$B22)</f>
        <v>0.4391242106742313</v>
      </c>
      <c r="J22" s="29">
        <f>IF('Sweeteners(mil.lbs.)'!J22=0,0,'Sweeteners(mil.lbs.)'!J22/SweetenersPerCap!$B22)</f>
        <v>0.82443814057244236</v>
      </c>
      <c r="K22" s="29">
        <f>IF('Sweeteners(mil.lbs.)'!K22=0,0,'Sweeteners(mil.lbs.)'!K22/SweetenersPerCap!$B22)</f>
        <v>120.23124460859252</v>
      </c>
      <c r="L22" s="10"/>
      <c r="M22" s="10"/>
      <c r="N22" s="10"/>
      <c r="O22" s="10"/>
      <c r="P22" s="10"/>
      <c r="Q22" s="10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</row>
    <row r="23" spans="1:213" ht="12" customHeight="1" x14ac:dyDescent="0.2">
      <c r="A23" s="69">
        <v>1981</v>
      </c>
      <c r="B23" s="70">
        <v>229.96600000000001</v>
      </c>
      <c r="C23" s="71">
        <f>IF('Sweeteners(mil.lbs.)'!C23=0,0,'Sweeteners(mil.lbs.)'!C23/SweetenersPerCap!$B23)</f>
        <v>84.96038544828366</v>
      </c>
      <c r="D23" s="71">
        <f>IF('Sweeteners(mil.lbs.)'!D23=0,0,'Sweeteners(mil.lbs.)'!D23/SweetenersPerCap!$B23)</f>
        <v>79.402229390919302</v>
      </c>
      <c r="E23" s="71">
        <f>IF('Sweeteners(mil.lbs.)'!E23=0,0,'Sweeteners(mil.lbs.)'!E23/SweetenersPerCap!$B23)</f>
        <v>22.834072452179072</v>
      </c>
      <c r="F23" s="71">
        <f>IF('Sweeteners(mil.lbs.)'!F23=0,0,'Sweeteners(mil.lbs.)'!F23/SweetenersPerCap!$B23)</f>
        <v>12.924573632623954</v>
      </c>
      <c r="G23" s="71">
        <f>IF('Sweeteners(mil.lbs.)'!G23=0,0,'Sweeteners(mil.lbs.)'!G23/SweetenersPerCap!$B23)</f>
        <v>3.3874572762930173</v>
      </c>
      <c r="H23" s="71">
        <f>IF('Sweeteners(mil.lbs.)'!H23=0,0,'Sweeteners(mil.lbs.)'!H23/SweetenersPerCap!$B23)</f>
        <v>39.146103361096038</v>
      </c>
      <c r="I23" s="71">
        <f>IF('Sweeteners(mil.lbs.)'!I23=0,0,'Sweeteners(mil.lbs.)'!I23/SweetenersPerCap!$B23)</f>
        <v>0.40005913917709574</v>
      </c>
      <c r="J23" s="71">
        <f>IF('Sweeteners(mil.lbs.)'!J23=0,0,'Sweeteners(mil.lbs.)'!J23/SweetenersPerCap!$B23)</f>
        <v>0.83734117217327775</v>
      </c>
      <c r="K23" s="71">
        <f>IF('Sweeteners(mil.lbs.)'!K23=0,0,'Sweeteners(mil.lbs.)'!K23/SweetenersPerCap!$B23)</f>
        <v>119.78573306336573</v>
      </c>
      <c r="L23" s="10"/>
      <c r="M23" s="10"/>
      <c r="N23" s="10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</row>
    <row r="24" spans="1:213" ht="12" customHeight="1" x14ac:dyDescent="0.2">
      <c r="A24" s="69">
        <v>1982</v>
      </c>
      <c r="B24" s="70">
        <v>232.18799999999999</v>
      </c>
      <c r="C24" s="71">
        <f>IF('Sweeteners(mil.lbs.)'!C24=0,0,'Sweeteners(mil.lbs.)'!C24/SweetenersPerCap!$B24)</f>
        <v>78.841283787275827</v>
      </c>
      <c r="D24" s="71">
        <f>IF('Sweeteners(mil.lbs.)'!D24=0,0,'Sweeteners(mil.lbs.)'!D24/SweetenersPerCap!$B24)</f>
        <v>73.683442791846574</v>
      </c>
      <c r="E24" s="71">
        <f>IF('Sweeteners(mil.lbs.)'!E24=0,0,'Sweeteners(mil.lbs.)'!E24/SweetenersPerCap!$B24)</f>
        <v>26.61671814446369</v>
      </c>
      <c r="F24" s="71">
        <f>IF('Sweeteners(mil.lbs.)'!F24=0,0,'Sweeteners(mil.lbs.)'!F24/SweetenersPerCap!$B24)</f>
        <v>12.742351025892813</v>
      </c>
      <c r="G24" s="71">
        <f>IF('Sweeteners(mil.lbs.)'!G24=0,0,'Sweeteners(mil.lbs.)'!G24/SweetenersPerCap!$B24)</f>
        <v>3.3740761796475272</v>
      </c>
      <c r="H24" s="71">
        <f>IF('Sweeteners(mil.lbs.)'!H24=0,0,'Sweeteners(mil.lbs.)'!H24/SweetenersPerCap!$B24)</f>
        <v>42.73314535000403</v>
      </c>
      <c r="I24" s="71">
        <f>IF('Sweeteners(mil.lbs.)'!I24=0,0,'Sweeteners(mil.lbs.)'!I24/SweetenersPerCap!$B24)</f>
        <v>0.39623064068771857</v>
      </c>
      <c r="J24" s="71">
        <f>IF('Sweeteners(mil.lbs.)'!J24=0,0,'Sweeteners(mil.lbs.)'!J24/SweetenersPerCap!$B24)</f>
        <v>0.89653212052302445</v>
      </c>
      <c r="K24" s="71">
        <f>IF('Sweeteners(mil.lbs.)'!K24=0,0,'Sweeteners(mil.lbs.)'!K24/SweetenersPerCap!$B24)</f>
        <v>117.70935090306135</v>
      </c>
      <c r="L24" s="10"/>
      <c r="M24" s="10"/>
      <c r="N24" s="10"/>
      <c r="O24" s="10"/>
      <c r="P24" s="10"/>
      <c r="Q24" s="1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</row>
    <row r="25" spans="1:213" ht="12" customHeight="1" x14ac:dyDescent="0.2">
      <c r="A25" s="69">
        <v>1983</v>
      </c>
      <c r="B25" s="70">
        <v>234.30699999999999</v>
      </c>
      <c r="C25" s="71">
        <f>IF('Sweeteners(mil.lbs.)'!C25=0,0,'Sweeteners(mil.lbs.)'!C25/SweetenersPerCap!$B25)</f>
        <v>75.217556453712447</v>
      </c>
      <c r="D25" s="71">
        <f>IF('Sweeteners(mil.lbs.)'!D25=0,0,'Sweeteners(mil.lbs.)'!D25/SweetenersPerCap!$B25)</f>
        <v>70.296781732441531</v>
      </c>
      <c r="E25" s="71">
        <f>IF('Sweeteners(mil.lbs.)'!E25=0,0,'Sweeteners(mil.lbs.)'!E25/SweetenersPerCap!$B25)</f>
        <v>31.201474987943172</v>
      </c>
      <c r="F25" s="71">
        <f>IF('Sweeteners(mil.lbs.)'!F25=0,0,'Sweeteners(mil.lbs.)'!F25/SweetenersPerCap!$B25)</f>
        <v>13.004252967260904</v>
      </c>
      <c r="G25" s="71">
        <f>IF('Sweeteners(mil.lbs.)'!G25=0,0,'Sweeteners(mil.lbs.)'!G25/SweetenersPerCap!$B25)</f>
        <v>3.3984558719969957</v>
      </c>
      <c r="H25" s="71">
        <f>IF('Sweeteners(mil.lbs.)'!H25=0,0,'Sweeteners(mil.lbs.)'!H25/SweetenersPerCap!$B25)</f>
        <v>47.604183827201069</v>
      </c>
      <c r="I25" s="71">
        <f>IF('Sweeteners(mil.lbs.)'!I25=0,0,'Sweeteners(mil.lbs.)'!I25/SweetenersPerCap!$B25)</f>
        <v>0.40289022521734308</v>
      </c>
      <c r="J25" s="71">
        <f>IF('Sweeteners(mil.lbs.)'!J25=0,0,'Sweeteners(mil.lbs.)'!J25/SweetenersPerCap!$B25)</f>
        <v>0.98796450810261749</v>
      </c>
      <c r="K25" s="71">
        <f>IF('Sweeteners(mil.lbs.)'!K25=0,0,'Sweeteners(mil.lbs.)'!K25/SweetenersPerCap!$B25)</f>
        <v>119.29182029296257</v>
      </c>
      <c r="L25" s="10"/>
      <c r="M25" s="10"/>
      <c r="N25" s="10"/>
      <c r="O25" s="10"/>
      <c r="P25" s="10"/>
      <c r="Q25" s="1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</row>
    <row r="26" spans="1:213" ht="12" customHeight="1" x14ac:dyDescent="0.2">
      <c r="A26" s="69">
        <v>1984</v>
      </c>
      <c r="B26" s="70">
        <v>236.34800000000001</v>
      </c>
      <c r="C26" s="71">
        <f>IF('Sweeteners(mil.lbs.)'!C26=0,0,'Sweeteners(mil.lbs.)'!C26/SweetenersPerCap!$B26)</f>
        <v>71.318564151166925</v>
      </c>
      <c r="D26" s="71">
        <f>IF('Sweeteners(mil.lbs.)'!D26=0,0,'Sweeteners(mil.lbs.)'!D26/SweetenersPerCap!$B26)</f>
        <v>66.652863692679361</v>
      </c>
      <c r="E26" s="71">
        <f>IF('Sweeteners(mil.lbs.)'!E26=0,0,'Sweeteners(mil.lbs.)'!E26/SweetenersPerCap!$B26)</f>
        <v>37.22626804542454</v>
      </c>
      <c r="F26" s="71">
        <f>IF('Sweeteners(mil.lbs.)'!F26=0,0,'Sweeteners(mil.lbs.)'!F26/SweetenersPerCap!$B26)</f>
        <v>13.134976813850759</v>
      </c>
      <c r="G26" s="71">
        <f>IF('Sweeteners(mil.lbs.)'!G26=0,0,'Sweeteners(mil.lbs.)'!G26/SweetenersPerCap!$B26)</f>
        <v>3.4512921624045898</v>
      </c>
      <c r="H26" s="71">
        <f>IF('Sweeteners(mil.lbs.)'!H26=0,0,'Sweeteners(mil.lbs.)'!H26/SweetenersPerCap!$B26)</f>
        <v>53.812537021679887</v>
      </c>
      <c r="I26" s="71">
        <f>IF('Sweeteners(mil.lbs.)'!I26=0,0,'Sweeteners(mil.lbs.)'!I26/SweetenersPerCap!$B26)</f>
        <v>0.39771861830859578</v>
      </c>
      <c r="J26" s="71">
        <f>IF('Sweeteners(mil.lbs.)'!J26=0,0,'Sweeteners(mil.lbs.)'!J26/SweetenersPerCap!$B26)</f>
        <v>0.91411393369099803</v>
      </c>
      <c r="K26" s="71">
        <f>IF('Sweeteners(mil.lbs.)'!K26=0,0,'Sweeteners(mil.lbs.)'!K26/SweetenersPerCap!$B26)</f>
        <v>121.77723326635883</v>
      </c>
      <c r="L26" s="10"/>
      <c r="M26" s="10"/>
      <c r="N26" s="10"/>
      <c r="O26" s="10"/>
      <c r="P26" s="10"/>
      <c r="Q26" s="1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</row>
    <row r="27" spans="1:213" ht="12" customHeight="1" x14ac:dyDescent="0.2">
      <c r="A27" s="69">
        <v>1985</v>
      </c>
      <c r="B27" s="70">
        <v>238.46600000000001</v>
      </c>
      <c r="C27" s="71">
        <f>IF('Sweeteners(mil.lbs.)'!C27=0,0,'Sweeteners(mil.lbs.)'!C27/SweetenersPerCap!$B27)</f>
        <v>67.120679677606034</v>
      </c>
      <c r="D27" s="71">
        <f>IF('Sweeteners(mil.lbs.)'!D27=0,0,'Sweeteners(mil.lbs.)'!D27/SweetenersPerCap!$B27)</f>
        <v>62.729607175332738</v>
      </c>
      <c r="E27" s="71">
        <f>IF('Sweeteners(mil.lbs.)'!E27=0,0,'Sweeteners(mil.lbs.)'!E27/SweetenersPerCap!$B27)</f>
        <v>45.171060025328558</v>
      </c>
      <c r="F27" s="71">
        <f>IF('Sweeteners(mil.lbs.)'!F27=0,0,'Sweeteners(mil.lbs.)'!F27/SweetenersPerCap!$B27)</f>
        <v>13.480865196715678</v>
      </c>
      <c r="G27" s="71">
        <f>IF('Sweeteners(mil.lbs.)'!G27=0,0,'Sweeteners(mil.lbs.)'!G27/SweetenersPerCap!$B27)</f>
        <v>3.5049021663465649</v>
      </c>
      <c r="H27" s="71">
        <f>IF('Sweeteners(mil.lbs.)'!H27=0,0,'Sweeteners(mil.lbs.)'!H27/SweetenersPerCap!$B27)</f>
        <v>62.156827388390802</v>
      </c>
      <c r="I27" s="71">
        <f>IF('Sweeteners(mil.lbs.)'!I27=0,0,'Sweeteners(mil.lbs.)'!I27/SweetenersPerCap!$B27)</f>
        <v>0.40324456901526501</v>
      </c>
      <c r="J27" s="71">
        <f>IF('Sweeteners(mil.lbs.)'!J27=0,0,'Sweeteners(mil.lbs.)'!J27/SweetenersPerCap!$B27)</f>
        <v>0.87606199625942482</v>
      </c>
      <c r="K27" s="71">
        <f>IF('Sweeteners(mil.lbs.)'!K27=0,0,'Sweeteners(mil.lbs.)'!K27/SweetenersPerCap!$B27)</f>
        <v>126.16574112899822</v>
      </c>
      <c r="L27" s="10"/>
      <c r="M27" s="10"/>
      <c r="N27" s="10"/>
      <c r="O27" s="10"/>
      <c r="P27" s="10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</row>
    <row r="28" spans="1:213" ht="12" customHeight="1" x14ac:dyDescent="0.2">
      <c r="A28" s="28">
        <v>1986</v>
      </c>
      <c r="B28" s="46">
        <v>240.65100000000001</v>
      </c>
      <c r="C28" s="29">
        <f>IF('Sweeteners(mil.lbs.)'!C28=0,0,'Sweeteners(mil.lbs.)'!C28/SweetenersPerCap!$B28)</f>
        <v>64.250719922211005</v>
      </c>
      <c r="D28" s="29">
        <f>IF('Sweeteners(mil.lbs.)'!D28=0,0,'Sweeteners(mil.lbs.)'!D28/SweetenersPerCap!$B28)</f>
        <v>60.047401796458871</v>
      </c>
      <c r="E28" s="29">
        <f>IF('Sweeteners(mil.lbs.)'!E28=0,0,'Sweeteners(mil.lbs.)'!E28/SweetenersPerCap!$B28)</f>
        <v>45.69382217401963</v>
      </c>
      <c r="F28" s="29">
        <f>IF('Sweeteners(mil.lbs.)'!F28=0,0,'Sweeteners(mil.lbs.)'!F28/SweetenersPerCap!$B28)</f>
        <v>13.567124175673484</v>
      </c>
      <c r="G28" s="29">
        <f>IF('Sweeteners(mil.lbs.)'!G28=0,0,'Sweeteners(mil.lbs.)'!G28/SweetenersPerCap!$B28)</f>
        <v>3.5777702980664947</v>
      </c>
      <c r="H28" s="29">
        <f>IF('Sweeteners(mil.lbs.)'!H28=0,0,'Sweeteners(mil.lbs.)'!H28/SweetenersPerCap!$B28)</f>
        <v>62.838716647759611</v>
      </c>
      <c r="I28" s="29">
        <f>IF('Sweeteners(mil.lbs.)'!I28=0,0,'Sweeteners(mil.lbs.)'!I28/SweetenersPerCap!$B28)</f>
        <v>0.4147213396799207</v>
      </c>
      <c r="J28" s="29">
        <f>IF('Sweeteners(mil.lbs.)'!J28=0,0,'Sweeteners(mil.lbs.)'!J28/SweetenersPerCap!$B28)</f>
        <v>1.0050321835354932</v>
      </c>
      <c r="K28" s="29">
        <f>IF('Sweeteners(mil.lbs.)'!K28=0,0,'Sweeteners(mil.lbs.)'!K28/SweetenersPerCap!$B28)</f>
        <v>124.30587196743392</v>
      </c>
      <c r="L28" s="10"/>
      <c r="M28" s="10"/>
      <c r="N28" s="10"/>
      <c r="O28" s="10"/>
      <c r="P28" s="10"/>
      <c r="Q28" s="10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</row>
    <row r="29" spans="1:213" ht="12" customHeight="1" x14ac:dyDescent="0.2">
      <c r="A29" s="28">
        <v>1987</v>
      </c>
      <c r="B29" s="46">
        <v>242.804</v>
      </c>
      <c r="C29" s="29">
        <f>IF('Sweeteners(mil.lbs.)'!C29=0,0,'Sweeteners(mil.lbs.)'!C29/SweetenersPerCap!$B29)</f>
        <v>66.745193654140792</v>
      </c>
      <c r="D29" s="29">
        <f>IF('Sweeteners(mil.lbs.)'!D29=0,0,'Sweeteners(mil.lbs.)'!D29/SweetenersPerCap!$B29)</f>
        <v>62.378685658075497</v>
      </c>
      <c r="E29" s="29">
        <f>IF('Sweeteners(mil.lbs.)'!E29=0,0,'Sweeteners(mil.lbs.)'!E29/SweetenersPerCap!$B29)</f>
        <v>47.709123408181085</v>
      </c>
      <c r="F29" s="29">
        <f>IF('Sweeteners(mil.lbs.)'!F29=0,0,'Sweeteners(mil.lbs.)'!F29/SweetenersPerCap!$B29)</f>
        <v>13.831749065089536</v>
      </c>
      <c r="G29" s="29">
        <f>IF('Sweeteners(mil.lbs.)'!G29=0,0,'Sweeteners(mil.lbs.)'!G29/SweetenersPerCap!$B29)</f>
        <v>3.6323536679791109</v>
      </c>
      <c r="H29" s="29">
        <f>IF('Sweeteners(mil.lbs.)'!H29=0,0,'Sweeteners(mil.lbs.)'!H29/SweetenersPerCap!$B29)</f>
        <v>65.173226141249728</v>
      </c>
      <c r="I29" s="29">
        <f>IF('Sweeteners(mil.lbs.)'!I29=0,0,'Sweeteners(mil.lbs.)'!I29/SweetenersPerCap!$B29)</f>
        <v>0.44878246756117607</v>
      </c>
      <c r="J29" s="29">
        <f>IF('Sweeteners(mil.lbs.)'!J29=0,0,'Sweeteners(mil.lbs.)'!J29/SweetenersPerCap!$B29)</f>
        <v>0.88326798570040044</v>
      </c>
      <c r="K29" s="29">
        <f>IF('Sweeteners(mil.lbs.)'!K29=0,0,'Sweeteners(mil.lbs.)'!K29/SweetenersPerCap!$B29)</f>
        <v>128.8839622525868</v>
      </c>
      <c r="L29" s="10"/>
      <c r="M29" s="10"/>
      <c r="N29" s="10"/>
      <c r="O29" s="10"/>
      <c r="P29" s="10"/>
      <c r="Q29" s="1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</row>
    <row r="30" spans="1:213" ht="12" customHeight="1" x14ac:dyDescent="0.2">
      <c r="A30" s="28">
        <v>1988</v>
      </c>
      <c r="B30" s="46">
        <v>245.02099999999999</v>
      </c>
      <c r="C30" s="29">
        <f>IF('Sweeteners(mil.lbs.)'!C30=0,0,'Sweeteners(mil.lbs.)'!C30/SweetenersPerCap!$B30)</f>
        <v>66.410634190538772</v>
      </c>
      <c r="D30" s="29">
        <f>IF('Sweeteners(mil.lbs.)'!D30=0,0,'Sweeteners(mil.lbs.)'!D30/SweetenersPerCap!$B30)</f>
        <v>62.06601326218577</v>
      </c>
      <c r="E30" s="29">
        <f>IF('Sweeteners(mil.lbs.)'!E30=0,0,'Sweeteners(mil.lbs.)'!E30/SweetenersPerCap!$B30)</f>
        <v>48.962276702813234</v>
      </c>
      <c r="F30" s="29">
        <f>IF('Sweeteners(mil.lbs.)'!F30=0,0,'Sweeteners(mil.lbs.)'!F30/SweetenersPerCap!$B30)</f>
        <v>14.258506413735965</v>
      </c>
      <c r="G30" s="29">
        <f>IF('Sweeteners(mil.lbs.)'!G30=0,0,'Sweeteners(mil.lbs.)'!G30/SweetenersPerCap!$B30)</f>
        <v>3.6859289611910819</v>
      </c>
      <c r="H30" s="29">
        <f>IF('Sweeteners(mil.lbs.)'!H30=0,0,'Sweeteners(mil.lbs.)'!H30/SweetenersPerCap!$B30)</f>
        <v>66.906712077740281</v>
      </c>
      <c r="I30" s="29">
        <f>IF('Sweeteners(mil.lbs.)'!I30=0,0,'Sweeteners(mil.lbs.)'!I30/SweetenersPerCap!$B30)</f>
        <v>0.43693390162531376</v>
      </c>
      <c r="J30" s="29">
        <f>IF('Sweeteners(mil.lbs.)'!J30=0,0,'Sweeteners(mil.lbs.)'!J30/SweetenersPerCap!$B30)</f>
        <v>0.84698193216091677</v>
      </c>
      <c r="K30" s="29">
        <f>IF('Sweeteners(mil.lbs.)'!K30=0,0,'Sweeteners(mil.lbs.)'!K30/SweetenersPerCap!$B30)</f>
        <v>130.25664117371227</v>
      </c>
      <c r="L30" s="10"/>
      <c r="M30" s="10"/>
      <c r="N30" s="10"/>
      <c r="O30" s="10"/>
      <c r="P30" s="10"/>
      <c r="Q30" s="1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</row>
    <row r="31" spans="1:213" ht="12" customHeight="1" x14ac:dyDescent="0.2">
      <c r="A31" s="28">
        <v>1989</v>
      </c>
      <c r="B31" s="46">
        <v>247.34200000000001</v>
      </c>
      <c r="C31" s="29">
        <f>IF('Sweeteners(mil.lbs.)'!C31=0,0,'Sweeteners(mil.lbs.)'!C31/SweetenersPerCap!$B31)</f>
        <v>67.145895157312538</v>
      </c>
      <c r="D31" s="29">
        <f>IF('Sweeteners(mil.lbs.)'!D31=0,0,'Sweeteners(mil.lbs.)'!D31/SweetenersPerCap!$B31)</f>
        <v>62.753173044217327</v>
      </c>
      <c r="E31" s="29">
        <f>IF('Sweeteners(mil.lbs.)'!E31=0,0,'Sweeteners(mil.lbs.)'!E31/SweetenersPerCap!$B31)</f>
        <v>48.19616563301016</v>
      </c>
      <c r="F31" s="29">
        <f>IF('Sweeteners(mil.lbs.)'!F31=0,0,'Sweeteners(mil.lbs.)'!F31/SweetenersPerCap!$B31)</f>
        <v>12.831592933268112</v>
      </c>
      <c r="G31" s="29">
        <f>IF('Sweeteners(mil.lbs.)'!G31=0,0,'Sweeteners(mil.lbs.)'!G31/SweetenersPerCap!$B31)</f>
        <v>3.5401184206483332</v>
      </c>
      <c r="H31" s="29">
        <f>IF('Sweeteners(mil.lbs.)'!H31=0,0,'Sweeteners(mil.lbs.)'!H31/SweetenersPerCap!$B31)</f>
        <v>64.567876986926606</v>
      </c>
      <c r="I31" s="29">
        <f>IF('Sweeteners(mil.lbs.)'!I31=0,0,'Sweeteners(mil.lbs.)'!I31/SweetenersPerCap!$B31)</f>
        <v>0.42378542120212576</v>
      </c>
      <c r="J31" s="29">
        <f>IF('Sweeteners(mil.lbs.)'!J31=0,0,'Sweeteners(mil.lbs.)'!J31/SweetenersPerCap!$B31)</f>
        <v>0.78033586897221319</v>
      </c>
      <c r="K31" s="29">
        <f>IF('Sweeteners(mil.lbs.)'!K31=0,0,'Sweeteners(mil.lbs.)'!K31/SweetenersPerCap!$B31)</f>
        <v>128.52517132131825</v>
      </c>
      <c r="L31" s="10"/>
      <c r="M31" s="10"/>
      <c r="N31" s="10"/>
      <c r="O31" s="10"/>
      <c r="P31" s="10"/>
      <c r="Q31" s="1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</row>
    <row r="32" spans="1:213" ht="12" customHeight="1" x14ac:dyDescent="0.2">
      <c r="A32" s="28">
        <v>1990</v>
      </c>
      <c r="B32" s="46">
        <v>250.13200000000001</v>
      </c>
      <c r="C32" s="29">
        <f>IF('Sweeteners(mil.lbs.)'!C32=0,0,'Sweeteners(mil.lbs.)'!C32/SweetenersPerCap!$B32)</f>
        <v>68.883629443653746</v>
      </c>
      <c r="D32" s="29">
        <f>IF('Sweeteners(mil.lbs.)'!D32=0,0,'Sweeteners(mil.lbs.)'!D32/SweetenersPerCap!$B32)</f>
        <v>64.377223779115653</v>
      </c>
      <c r="E32" s="29">
        <f>IF('Sweeteners(mil.lbs.)'!E32=0,0,'Sweeteners(mil.lbs.)'!E32/SweetenersPerCap!$B32)</f>
        <v>49.593414677050511</v>
      </c>
      <c r="F32" s="29">
        <f>IF('Sweeteners(mil.lbs.)'!F32=0,0,'Sweeteners(mil.lbs.)'!F32/SweetenersPerCap!$B32)</f>
        <v>13.596759912309786</v>
      </c>
      <c r="G32" s="29">
        <f>IF('Sweeteners(mil.lbs.)'!G32=0,0,'Sweeteners(mil.lbs.)'!G32/SweetenersPerCap!$B32)</f>
        <v>3.6391150776390062</v>
      </c>
      <c r="H32" s="29">
        <f>IF('Sweeteners(mil.lbs.)'!H32=0,0,'Sweeteners(mil.lbs.)'!H32/SweetenersPerCap!$B32)</f>
        <v>66.829289666999287</v>
      </c>
      <c r="I32" s="29">
        <f>IF('Sweeteners(mil.lbs.)'!I32=0,0,'Sweeteners(mil.lbs.)'!I32/SweetenersPerCap!$B32)</f>
        <v>0.42037485869525926</v>
      </c>
      <c r="J32" s="29">
        <f>IF('Sweeteners(mil.lbs.)'!J32=0,0,'Sweeteners(mil.lbs.)'!J32/SweetenersPerCap!$B32)</f>
        <v>0.82754853874836765</v>
      </c>
      <c r="K32" s="29">
        <f>IF('Sweeteners(mil.lbs.)'!K32=0,0,'Sweeteners(mil.lbs.)'!K32/SweetenersPerCap!$B32)</f>
        <v>132.4544368435586</v>
      </c>
      <c r="L32" s="10"/>
      <c r="M32" s="10"/>
      <c r="N32" s="10"/>
      <c r="O32" s="10"/>
      <c r="P32" s="10"/>
      <c r="Q32" s="10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</row>
    <row r="33" spans="1:213" ht="12" customHeight="1" x14ac:dyDescent="0.2">
      <c r="A33" s="69">
        <v>1991</v>
      </c>
      <c r="B33" s="70">
        <v>253.49299999999999</v>
      </c>
      <c r="C33" s="71">
        <f>IF('Sweeteners(mil.lbs.)'!C33=0,0,'Sweeteners(mil.lbs.)'!C33/SweetenersPerCap!$B33)</f>
        <v>68.025547056526221</v>
      </c>
      <c r="D33" s="71">
        <f>IF('Sweeteners(mil.lbs.)'!D33=0,0,'Sweeteners(mil.lbs.)'!D33/SweetenersPerCap!$B33)</f>
        <v>63.575277622921696</v>
      </c>
      <c r="E33" s="71">
        <f>IF('Sweeteners(mil.lbs.)'!E33=0,0,'Sweeteners(mil.lbs.)'!E33/SweetenersPerCap!$B33)</f>
        <v>50.305460111324578</v>
      </c>
      <c r="F33" s="71">
        <f>IF('Sweeteners(mil.lbs.)'!F33=0,0,'Sweeteners(mil.lbs.)'!F33/SweetenersPerCap!$B33)</f>
        <v>14.012804617089341</v>
      </c>
      <c r="G33" s="71">
        <f>IF('Sweeteners(mil.lbs.)'!G33=0,0,'Sweeteners(mil.lbs.)'!G33/SweetenersPerCap!$B33)</f>
        <v>3.6517116494341075</v>
      </c>
      <c r="H33" s="71">
        <f>IF('Sweeteners(mil.lbs.)'!H33=0,0,'Sweeteners(mil.lbs.)'!H33/SweetenersPerCap!$B33)</f>
        <v>67.969976377848013</v>
      </c>
      <c r="I33" s="71">
        <f>IF('Sweeteners(mil.lbs.)'!I33=0,0,'Sweeteners(mil.lbs.)'!I33/SweetenersPerCap!$B33)</f>
        <v>0.41850750955340382</v>
      </c>
      <c r="J33" s="71">
        <f>IF('Sweeteners(mil.lbs.)'!J33=0,0,'Sweeteners(mil.lbs.)'!J33/SweetenersPerCap!$B33)</f>
        <v>0.91781975172960606</v>
      </c>
      <c r="K33" s="71">
        <f>IF('Sweeteners(mil.lbs.)'!K33=0,0,'Sweeteners(mil.lbs.)'!K33/SweetenersPerCap!$B33)</f>
        <v>132.88158126205272</v>
      </c>
      <c r="L33" s="10"/>
      <c r="M33" s="10"/>
      <c r="N33" s="10"/>
      <c r="O33" s="10"/>
      <c r="P33" s="10"/>
      <c r="Q33" s="10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</row>
    <row r="34" spans="1:213" ht="12" customHeight="1" x14ac:dyDescent="0.2">
      <c r="A34" s="69">
        <v>1992</v>
      </c>
      <c r="B34" s="70">
        <v>256.89400000000001</v>
      </c>
      <c r="C34" s="71">
        <f>IF('Sweeteners(mil.lbs.)'!C34=0,0,'Sweeteners(mil.lbs.)'!C34/SweetenersPerCap!$B34)</f>
        <v>68.713165741512057</v>
      </c>
      <c r="D34" s="71">
        <f>IF('Sweeteners(mil.lbs.)'!D34=0,0,'Sweeteners(mil.lbs.)'!D34/SweetenersPerCap!$B34)</f>
        <v>64.217911907955198</v>
      </c>
      <c r="E34" s="71">
        <f>IF('Sweeteners(mil.lbs.)'!E34=0,0,'Sweeteners(mil.lbs.)'!E34/SweetenersPerCap!$B34)</f>
        <v>51.214352148048292</v>
      </c>
      <c r="F34" s="71">
        <f>IF('Sweeteners(mil.lbs.)'!F34=0,0,'Sweeteners(mil.lbs.)'!F34/SweetenersPerCap!$B34)</f>
        <v>15.12889622020267</v>
      </c>
      <c r="G34" s="71">
        <f>IF('Sweeteners(mil.lbs.)'!G34=0,0,'Sweeteners(mil.lbs.)'!G34/SweetenersPerCap!$B34)</f>
        <v>3.5852715224470018</v>
      </c>
      <c r="H34" s="71">
        <f>IF('Sweeteners(mil.lbs.)'!H34=0,0,'Sweeteners(mil.lbs.)'!H34/SweetenersPerCap!$B34)</f>
        <v>69.928519890697956</v>
      </c>
      <c r="I34" s="71">
        <f>IF('Sweeteners(mil.lbs.)'!I34=0,0,'Sweeteners(mil.lbs.)'!I34/SweetenersPerCap!$B34)</f>
        <v>0.1554742897387314</v>
      </c>
      <c r="J34" s="71">
        <f>IF('Sweeteners(mil.lbs.)'!J34=0,0,'Sweeteners(mil.lbs.)'!J34/SweetenersPerCap!$B34)</f>
        <v>0.98143865357264093</v>
      </c>
      <c r="K34" s="71">
        <f>IF('Sweeteners(mil.lbs.)'!K34=0,0,'Sweeteners(mil.lbs.)'!K34/SweetenersPerCap!$B34)</f>
        <v>135.28334474196453</v>
      </c>
      <c r="L34" s="10"/>
      <c r="M34" s="10"/>
      <c r="N34" s="10"/>
      <c r="O34" s="10"/>
      <c r="P34" s="10"/>
      <c r="Q34" s="10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</row>
    <row r="35" spans="1:213" ht="12" customHeight="1" x14ac:dyDescent="0.2">
      <c r="A35" s="69">
        <v>1993</v>
      </c>
      <c r="B35" s="70">
        <v>260.255</v>
      </c>
      <c r="C35" s="71">
        <f>IF('Sweeteners(mil.lbs.)'!C35=0,0,'Sweeteners(mil.lbs.)'!C35/SweetenersPerCap!$B35)</f>
        <v>68.286872490442065</v>
      </c>
      <c r="D35" s="71">
        <f>IF('Sweeteners(mil.lbs.)'!D35=0,0,'Sweeteners(mil.lbs.)'!D35/SweetenersPerCap!$B35)</f>
        <v>63.819507000413154</v>
      </c>
      <c r="E35" s="71">
        <f>IF('Sweeteners(mil.lbs.)'!E35=0,0,'Sweeteners(mil.lbs.)'!E35/SweetenersPerCap!$B35)</f>
        <v>53.677380409510917</v>
      </c>
      <c r="F35" s="71">
        <f>IF('Sweeteners(mil.lbs.)'!F35=0,0,'Sweeteners(mil.lbs.)'!F35/SweetenersPerCap!$B35)</f>
        <v>15.753453831270738</v>
      </c>
      <c r="G35" s="71">
        <f>IF('Sweeteners(mil.lbs.)'!G35=0,0,'Sweeteners(mil.lbs.)'!G35/SweetenersPerCap!$B35)</f>
        <v>3.698344911467633</v>
      </c>
      <c r="H35" s="71">
        <f>IF('Sweeteners(mil.lbs.)'!H35=0,0,'Sweeteners(mil.lbs.)'!H35/SweetenersPerCap!$B35)</f>
        <v>73.129179152249293</v>
      </c>
      <c r="I35" s="71">
        <f>IF('Sweeteners(mil.lbs.)'!I35=0,0,'Sweeteners(mil.lbs.)'!I35/SweetenersPerCap!$B35)</f>
        <v>0.1523591593345755</v>
      </c>
      <c r="J35" s="71">
        <f>IF('Sweeteners(mil.lbs.)'!J35=0,0,'Sweeteners(mil.lbs.)'!J35/SweetenersPerCap!$B35)</f>
        <v>1.0360411478356375</v>
      </c>
      <c r="K35" s="71">
        <f>IF('Sweeteners(mil.lbs.)'!K35=0,0,'Sweeteners(mil.lbs.)'!K35/SweetenersPerCap!$B35)</f>
        <v>138.13708645983266</v>
      </c>
      <c r="L35" s="10"/>
      <c r="M35" s="10"/>
      <c r="N35" s="10"/>
      <c r="O35" s="10"/>
      <c r="P35" s="10"/>
      <c r="Q35" s="10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</row>
    <row r="36" spans="1:213" ht="12" customHeight="1" x14ac:dyDescent="0.2">
      <c r="A36" s="69">
        <v>1994</v>
      </c>
      <c r="B36" s="70">
        <v>263.43599999999998</v>
      </c>
      <c r="C36" s="71">
        <f>IF('Sweeteners(mil.lbs.)'!C36=0,0,'Sweeteners(mil.lbs.)'!C36/SweetenersPerCap!$B36)</f>
        <v>68.872737590913928</v>
      </c>
      <c r="D36" s="71">
        <f>IF('Sweeteners(mil.lbs.)'!D36=0,0,'Sweeteners(mil.lbs.)'!D36/SweetenersPerCap!$B36)</f>
        <v>64.367044477489642</v>
      </c>
      <c r="E36" s="71">
        <f>IF('Sweeteners(mil.lbs.)'!E36=0,0,'Sweeteners(mil.lbs.)'!E36/SweetenersPerCap!$B36)</f>
        <v>56.521702366777731</v>
      </c>
      <c r="F36" s="71">
        <f>IF('Sweeteners(mil.lbs.)'!F36=0,0,'Sweeteners(mil.lbs.)'!F36/SweetenersPerCap!$B36)</f>
        <v>15.889952677520748</v>
      </c>
      <c r="G36" s="71">
        <f>IF('Sweeteners(mil.lbs.)'!G36=0,0,'Sweeteners(mil.lbs.)'!G36/SweetenersPerCap!$B36)</f>
        <v>3.8122598844401332</v>
      </c>
      <c r="H36" s="71">
        <f>IF('Sweeteners(mil.lbs.)'!H36=0,0,'Sweeteners(mil.lbs.)'!H36/SweetenersPerCap!$B36)</f>
        <v>76.223914928738608</v>
      </c>
      <c r="I36" s="71">
        <f>IF('Sweeteners(mil.lbs.)'!I36=0,0,'Sweeteners(mil.lbs.)'!I36/SweetenersPerCap!$B36)</f>
        <v>0.13874193476466928</v>
      </c>
      <c r="J36" s="71">
        <f>IF('Sweeteners(mil.lbs.)'!J36=0,0,'Sweeteners(mil.lbs.)'!J36/SweetenersPerCap!$B36)</f>
        <v>0.95411303731999042</v>
      </c>
      <c r="K36" s="71">
        <f>IF('Sweeteners(mil.lbs.)'!K36=0,0,'Sweeteners(mil.lbs.)'!K36/SweetenersPerCap!$B36)</f>
        <v>141.68381437831292</v>
      </c>
      <c r="L36" s="10"/>
      <c r="M36" s="10"/>
      <c r="N36" s="10"/>
      <c r="O36" s="10"/>
      <c r="P36" s="10"/>
      <c r="Q36" s="10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</row>
    <row r="37" spans="1:213" ht="12" customHeight="1" x14ac:dyDescent="0.2">
      <c r="A37" s="69">
        <v>1995</v>
      </c>
      <c r="B37" s="70">
        <v>266.55700000000002</v>
      </c>
      <c r="C37" s="71">
        <f>IF('Sweeteners(mil.lbs.)'!C37=0,0,'Sweeteners(mil.lbs.)'!C37/SweetenersPerCap!$B37)</f>
        <v>69.464449930033709</v>
      </c>
      <c r="D37" s="71">
        <f>IF('Sweeteners(mil.lbs.)'!D37=0,0,'Sweeteners(mil.lbs.)'!D37/SweetenersPerCap!$B37)</f>
        <v>64.920046663582909</v>
      </c>
      <c r="E37" s="71">
        <f>IF('Sweeteners(mil.lbs.)'!E37=0,0,'Sweeteners(mil.lbs.)'!E37/SweetenersPerCap!$B37)</f>
        <v>58.38383420087294</v>
      </c>
      <c r="F37" s="71">
        <f>IF('Sweeteners(mil.lbs.)'!F37=0,0,'Sweeteners(mil.lbs.)'!F37/SweetenersPerCap!$B37)</f>
        <v>16.330393118323418</v>
      </c>
      <c r="G37" s="71">
        <f>IF('Sweeteners(mil.lbs.)'!G37=0,0,'Sweeteners(mil.lbs.)'!G37/SweetenersPerCap!$B37)</f>
        <v>3.9642720699747476</v>
      </c>
      <c r="H37" s="71">
        <f>IF('Sweeteners(mil.lbs.)'!H37=0,0,'Sweeteners(mil.lbs.)'!H37/SweetenersPerCap!$B37)</f>
        <v>78.678499389171122</v>
      </c>
      <c r="I37" s="71">
        <f>IF('Sweeteners(mil.lbs.)'!I37=0,0,'Sweeteners(mil.lbs.)'!I37/SweetenersPerCap!$B37)</f>
        <v>0.26822202617094737</v>
      </c>
      <c r="J37" s="71">
        <f>IF('Sweeteners(mil.lbs.)'!J37=0,0,'Sweeteners(mil.lbs.)'!J37/SweetenersPerCap!$B37)</f>
        <v>0.90097240583417759</v>
      </c>
      <c r="K37" s="71">
        <f>IF('Sweeteners(mil.lbs.)'!K37=0,0,'Sweeteners(mil.lbs.)'!K37/SweetenersPerCap!$B37)</f>
        <v>144.76774048475914</v>
      </c>
      <c r="L37" s="10"/>
      <c r="M37" s="10"/>
      <c r="N37" s="10"/>
      <c r="O37" s="10"/>
      <c r="P37" s="10"/>
      <c r="Q37" s="10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</row>
    <row r="38" spans="1:213" ht="12" customHeight="1" x14ac:dyDescent="0.2">
      <c r="A38" s="28">
        <v>1996</v>
      </c>
      <c r="B38" s="46">
        <v>269.66699999999997</v>
      </c>
      <c r="C38" s="29">
        <f>IF('Sweeteners(mil.lbs.)'!C38=0,0,'Sweeteners(mil.lbs.)'!C38/SweetenersPerCap!$B38)</f>
        <v>69.574100412321357</v>
      </c>
      <c r="D38" s="29">
        <f>IF('Sweeteners(mil.lbs.)'!D38=0,0,'Sweeteners(mil.lbs.)'!D38/SweetenersPerCap!$B38)</f>
        <v>65.022523749833042</v>
      </c>
      <c r="E38" s="29">
        <f>IF('Sweeteners(mil.lbs.)'!E38=0,0,'Sweeteners(mil.lbs.)'!E38/SweetenersPerCap!$B38)</f>
        <v>59.703033142919793</v>
      </c>
      <c r="F38" s="29">
        <f>IF('Sweeteners(mil.lbs.)'!F38=0,0,'Sweeteners(mil.lbs.)'!F38/SweetenersPerCap!$B38)</f>
        <v>16.434809560993038</v>
      </c>
      <c r="G38" s="29">
        <f>IF('Sweeteners(mil.lbs.)'!G38=0,0,'Sweeteners(mil.lbs.)'!G38/SweetenersPerCap!$B38)</f>
        <v>3.9850033739534494</v>
      </c>
      <c r="H38" s="29">
        <f>IF('Sweeteners(mil.lbs.)'!H38=0,0,'Sweeteners(mil.lbs.)'!H38/SweetenersPerCap!$B38)</f>
        <v>80.122846077866285</v>
      </c>
      <c r="I38" s="29">
        <f>IF('Sweeteners(mil.lbs.)'!I38=0,0,'Sweeteners(mil.lbs.)'!I38/SweetenersPerCap!$B38)</f>
        <v>0.70040316205112096</v>
      </c>
      <c r="J38" s="29">
        <f>IF('Sweeteners(mil.lbs.)'!J38=0,0,'Sweeteners(mil.lbs.)'!J38/SweetenersPerCap!$B38)</f>
        <v>0.96991674092575342</v>
      </c>
      <c r="K38" s="29">
        <f>IF('Sweeteners(mil.lbs.)'!K38=0,0,'Sweeteners(mil.lbs.)'!K38/SweetenersPerCap!$B38)</f>
        <v>146.81568973067621</v>
      </c>
    </row>
    <row r="39" spans="1:213" ht="12" customHeight="1" x14ac:dyDescent="0.2">
      <c r="A39" s="28">
        <v>1997</v>
      </c>
      <c r="B39" s="46">
        <v>272.91199999999998</v>
      </c>
      <c r="C39" s="29">
        <f>IF('Sweeteners(mil.lbs.)'!C39=0,0,'Sweeteners(mil.lbs.)'!C39/SweetenersPerCap!$B39)</f>
        <v>69.420095501313611</v>
      </c>
      <c r="D39" s="29">
        <f>IF('Sweeteners(mil.lbs.)'!D39=0,0,'Sweeteners(mil.lbs.)'!D39/SweetenersPerCap!$B39)</f>
        <v>64.878593926461306</v>
      </c>
      <c r="E39" s="29">
        <f>IF('Sweeteners(mil.lbs.)'!E39=0,0,'Sweeteners(mil.lbs.)'!E39/SweetenersPerCap!$B39)</f>
        <v>62.692576851209523</v>
      </c>
      <c r="F39" s="29">
        <f>IF('Sweeteners(mil.lbs.)'!F39=0,0,'Sweeteners(mil.lbs.)'!F39/SweetenersPerCap!$B39)</f>
        <v>17.32693059768474</v>
      </c>
      <c r="G39" s="29">
        <f>IF('Sweeteners(mil.lbs.)'!G39=0,0,'Sweeteners(mil.lbs.)'!G39/SweetenersPerCap!$B39)</f>
        <v>3.7459199424737224</v>
      </c>
      <c r="H39" s="29">
        <f>IF('Sweeteners(mil.lbs.)'!H39=0,0,'Sweeteners(mil.lbs.)'!H39/SweetenersPerCap!$B39)</f>
        <v>83.765427391367979</v>
      </c>
      <c r="I39" s="29">
        <f>IF('Sweeteners(mil.lbs.)'!I39=0,0,'Sweeteners(mil.lbs.)'!I39/SweetenersPerCap!$B39)</f>
        <v>0.59681906586566136</v>
      </c>
      <c r="J39" s="29">
        <f>IF('Sweeteners(mil.lbs.)'!J39=0,0,'Sweeteners(mil.lbs.)'!J39/SweetenersPerCap!$B39)</f>
        <v>0.94770174452288858</v>
      </c>
      <c r="K39" s="29">
        <f>IF('Sweeteners(mil.lbs.)'!K39=0,0,'Sweeteners(mil.lbs.)'!K39/SweetenersPerCap!$B39)</f>
        <v>150.18854212821785</v>
      </c>
    </row>
    <row r="40" spans="1:213" ht="12" customHeight="1" x14ac:dyDescent="0.2">
      <c r="A40" s="28">
        <v>1998</v>
      </c>
      <c r="B40" s="46">
        <v>276.11500000000001</v>
      </c>
      <c r="C40" s="29">
        <f>IF('Sweeteners(mil.lbs.)'!C40=0,0,'Sweeteners(mil.lbs.)'!C40/SweetenersPerCap!$B40)</f>
        <v>69.475288241761149</v>
      </c>
      <c r="D40" s="29">
        <f>IF('Sweeteners(mil.lbs.)'!D40=0,0,'Sweeteners(mil.lbs.)'!D40/SweetenersPerCap!$B40)</f>
        <v>64.930175926879571</v>
      </c>
      <c r="E40" s="29">
        <f>IF('Sweeteners(mil.lbs.)'!E40=0,0,'Sweeteners(mil.lbs.)'!E40/SweetenersPerCap!$B40)</f>
        <v>64.356089170178592</v>
      </c>
      <c r="F40" s="29">
        <f>IF('Sweeteners(mil.lbs.)'!F40=0,0,'Sweeteners(mil.lbs.)'!F40/SweetenersPerCap!$B40)</f>
        <v>17.078288523432825</v>
      </c>
      <c r="G40" s="29">
        <f>IF('Sweeteners(mil.lbs.)'!G40=0,0,'Sweeteners(mil.lbs.)'!G40/SweetenersPerCap!$B40)</f>
        <v>3.635677818581657</v>
      </c>
      <c r="H40" s="29">
        <f>IF('Sweeteners(mil.lbs.)'!H40=0,0,'Sweeteners(mil.lbs.)'!H40/SweetenersPerCap!$B40)</f>
        <v>85.070055512193065</v>
      </c>
      <c r="I40" s="29">
        <f>IF('Sweeteners(mil.lbs.)'!I40=0,0,'Sweeteners(mil.lbs.)'!I40/SweetenersPerCap!$B40)</f>
        <v>0.58431149766096979</v>
      </c>
      <c r="J40" s="29">
        <f>IF('Sweeteners(mil.lbs.)'!J40=0,0,'Sweeteners(mil.lbs.)'!J40/SweetenersPerCap!$B40)</f>
        <v>0.93827577935697548</v>
      </c>
      <c r="K40" s="29">
        <f>IF('Sweeteners(mil.lbs.)'!K40=0,0,'Sweeteners(mil.lbs.)'!K40/SweetenersPerCap!$B40)</f>
        <v>151.5228187160906</v>
      </c>
    </row>
    <row r="41" spans="1:213" ht="12" customHeight="1" x14ac:dyDescent="0.2">
      <c r="A41" s="28">
        <v>1999</v>
      </c>
      <c r="B41" s="46">
        <v>279.29500000000002</v>
      </c>
      <c r="C41" s="29">
        <f>IF('Sweeteners(mil.lbs.)'!C41=0,0,'Sweeteners(mil.lbs.)'!C41/SweetenersPerCap!$B41)</f>
        <v>70.930136263244307</v>
      </c>
      <c r="D41" s="29">
        <f>IF('Sweeteners(mil.lbs.)'!D41=0,0,'Sweeteners(mil.lbs.)'!D41/SweetenersPerCap!$B41)</f>
        <v>66.289846974994674</v>
      </c>
      <c r="E41" s="29">
        <f>IF('Sweeteners(mil.lbs.)'!E41=0,0,'Sweeteners(mil.lbs.)'!E41/SweetenersPerCap!$B41)</f>
        <v>65.857795523981196</v>
      </c>
      <c r="F41" s="29">
        <f>IF('Sweeteners(mil.lbs.)'!F41=0,0,'Sweeteners(mil.lbs.)'!F41/SweetenersPerCap!$B41)</f>
        <v>16.335837795050629</v>
      </c>
      <c r="G41" s="29">
        <f>IF('Sweeteners(mil.lbs.)'!G41=0,0,'Sweeteners(mil.lbs.)'!G41/SweetenersPerCap!$B41)</f>
        <v>3.4960166030923845</v>
      </c>
      <c r="H41" s="29">
        <f>IF('Sweeteners(mil.lbs.)'!H41=0,0,'Sweeteners(mil.lbs.)'!H41/SweetenersPerCap!$B41)</f>
        <v>85.689649922124204</v>
      </c>
      <c r="I41" s="29">
        <f>IF('Sweeteners(mil.lbs.)'!I41=0,0,'Sweeteners(mil.lbs.)'!I41/SweetenersPerCap!$B41)</f>
        <v>0.55517509670525145</v>
      </c>
      <c r="J41" s="29">
        <f>IF('Sweeteners(mil.lbs.)'!J41=0,0,'Sweeteners(mil.lbs.)'!J41/SweetenersPerCap!$B41)</f>
        <v>1.0524341777271782</v>
      </c>
      <c r="K41" s="29">
        <f>IF('Sweeteners(mil.lbs.)'!K41=0,0,'Sweeteners(mil.lbs.)'!K41/SweetenersPerCap!$B41)</f>
        <v>153.58710617155131</v>
      </c>
    </row>
    <row r="42" spans="1:213" ht="12" customHeight="1" x14ac:dyDescent="0.2">
      <c r="A42" s="28">
        <v>2000</v>
      </c>
      <c r="B42" s="46">
        <v>282.38499999999999</v>
      </c>
      <c r="C42" s="29">
        <f>IF('Sweeteners(mil.lbs.)'!C42=0,0,'Sweeteners(mil.lbs.)'!C42/SweetenersPerCap!$B42)</f>
        <v>70.112300272521921</v>
      </c>
      <c r="D42" s="29">
        <f>IF('Sweeteners(mil.lbs.)'!D42=0,0,'Sweeteners(mil.lbs.)'!D42/SweetenersPerCap!$B42)</f>
        <v>65.525514273384957</v>
      </c>
      <c r="E42" s="29">
        <f>IF('Sweeteners(mil.lbs.)'!E42=0,0,'Sweeteners(mil.lbs.)'!E42/SweetenersPerCap!$B42)</f>
        <v>64.384337554791159</v>
      </c>
      <c r="F42" s="29">
        <f>IF('Sweeteners(mil.lbs.)'!F42=0,0,'Sweeteners(mil.lbs.)'!F42/SweetenersPerCap!$B42)</f>
        <v>15.796163887488722</v>
      </c>
      <c r="G42" s="29">
        <f>IF('Sweeteners(mil.lbs.)'!G42=0,0,'Sweeteners(mil.lbs.)'!G42/SweetenersPerCap!$B42)</f>
        <v>3.3695704139603047</v>
      </c>
      <c r="H42" s="29">
        <f>IF('Sweeteners(mil.lbs.)'!H42=0,0,'Sweeteners(mil.lbs.)'!H42/SweetenersPerCap!$B42)</f>
        <v>83.55007185624018</v>
      </c>
      <c r="I42" s="29">
        <f>IF('Sweeteners(mil.lbs.)'!I42=0,0,'Sweeteners(mil.lbs.)'!I42/SweetenersPerCap!$B42)</f>
        <v>0.59198399197879503</v>
      </c>
      <c r="J42" s="29">
        <f>IF('Sweeteners(mil.lbs.)'!J42=0,0,'Sweeteners(mil.lbs.)'!J42/SweetenersPerCap!$B42)</f>
        <v>1.1112736805241692</v>
      </c>
      <c r="K42" s="29">
        <f>IF('Sweeteners(mil.lbs.)'!K42=0,0,'Sweeteners(mil.lbs.)'!K42/SweetenersPerCap!$B42)</f>
        <v>150.77884380212811</v>
      </c>
    </row>
    <row r="43" spans="1:213" ht="12" customHeight="1" x14ac:dyDescent="0.2">
      <c r="A43" s="69">
        <v>2001</v>
      </c>
      <c r="B43" s="70">
        <v>285.30901899999998</v>
      </c>
      <c r="C43" s="71">
        <f>IF('Sweeteners(mil.lbs.)'!C43=0,0,'Sweeteners(mil.lbs.)'!C43/SweetenersPerCap!$B43)</f>
        <v>68.969341101983545</v>
      </c>
      <c r="D43" s="71">
        <f>IF('Sweeteners(mil.lbs.)'!D43=0,0,'Sweeteners(mil.lbs.)'!D43/SweetenersPerCap!$B43)</f>
        <v>64.457328132694883</v>
      </c>
      <c r="E43" s="71">
        <f>IF('Sweeteners(mil.lbs.)'!E43=0,0,'Sweeteners(mil.lbs.)'!E43/SweetenersPerCap!$B43)</f>
        <v>63.77749685773874</v>
      </c>
      <c r="F43" s="71">
        <f>IF('Sweeteners(mil.lbs.)'!F43=0,0,'Sweeteners(mil.lbs.)'!F43/SweetenersPerCap!$B43)</f>
        <v>15.4582581428116</v>
      </c>
      <c r="G43" s="71">
        <f>IF('Sweeteners(mil.lbs.)'!G43=0,0,'Sweeteners(mil.lbs.)'!G43/SweetenersPerCap!$B43)</f>
        <v>3.2907236506087849</v>
      </c>
      <c r="H43" s="71">
        <f>IF('Sweeteners(mil.lbs.)'!H43=0,0,'Sweeteners(mil.lbs.)'!H43/SweetenersPerCap!$B43)</f>
        <v>82.526478651159124</v>
      </c>
      <c r="I43" s="71">
        <f>IF('Sweeteners(mil.lbs.)'!I43=0,0,'Sweeteners(mil.lbs.)'!I43/SweetenersPerCap!$B43)</f>
        <v>0.99756971242365244</v>
      </c>
      <c r="J43" s="71">
        <f>IF('Sweeteners(mil.lbs.)'!J43=0,0,'Sweeteners(mil.lbs.)'!J43/SweetenersPerCap!$B43)</f>
        <v>0.94010592760481915</v>
      </c>
      <c r="K43" s="71">
        <f>IF('Sweeteners(mil.lbs.)'!K43=0,0,'Sweeteners(mil.lbs.)'!K43/SweetenersPerCap!$B43)</f>
        <v>148.92148242388245</v>
      </c>
    </row>
    <row r="44" spans="1:213" ht="12" customHeight="1" x14ac:dyDescent="0.2">
      <c r="A44" s="69">
        <v>2002</v>
      </c>
      <c r="B44" s="70">
        <v>288.10481800000002</v>
      </c>
      <c r="C44" s="71">
        <f>IF('Sweeteners(mil.lbs.)'!C44=0,0,'Sweeteners(mil.lbs.)'!C44/SweetenersPerCap!$B44)</f>
        <v>67.628970792256382</v>
      </c>
      <c r="D44" s="71">
        <f>IF('Sweeteners(mil.lbs.)'!D44=0,0,'Sweeteners(mil.lbs.)'!D44/SweetenersPerCap!$B44)</f>
        <v>63.204645600239594</v>
      </c>
      <c r="E44" s="71">
        <f>IF('Sweeteners(mil.lbs.)'!E44=0,0,'Sweeteners(mil.lbs.)'!E44/SweetenersPerCap!$B44)</f>
        <v>64.18248761968573</v>
      </c>
      <c r="F44" s="71">
        <f>IF('Sweeteners(mil.lbs.)'!F44=0,0,'Sweeteners(mil.lbs.)'!F44/SweetenersPerCap!$B44)</f>
        <v>15.436250346602893</v>
      </c>
      <c r="G44" s="71">
        <f>IF('Sweeteners(mil.lbs.)'!G44=0,0,'Sweeteners(mil.lbs.)'!G44/SweetenersPerCap!$B44)</f>
        <v>3.2826711353373454</v>
      </c>
      <c r="H44" s="71">
        <f>IF('Sweeteners(mil.lbs.)'!H44=0,0,'Sweeteners(mil.lbs.)'!H44/SweetenersPerCap!$B44)</f>
        <v>82.901409101625987</v>
      </c>
      <c r="I44" s="71">
        <f>IF('Sweeteners(mil.lbs.)'!I44=0,0,'Sweeteners(mil.lbs.)'!I44/SweetenersPerCap!$B44)</f>
        <v>0.95938386562766731</v>
      </c>
      <c r="J44" s="71">
        <f>IF('Sweeteners(mil.lbs.)'!J44=0,0,'Sweeteners(mil.lbs.)'!J44/SweetenersPerCap!$B44)</f>
        <v>1.0638794422764117</v>
      </c>
      <c r="K44" s="71">
        <f>IF('Sweeteners(mil.lbs.)'!K44=0,0,'Sweeteners(mil.lbs.)'!K44/SweetenersPerCap!$B44)</f>
        <v>148.12931800976963</v>
      </c>
    </row>
    <row r="45" spans="1:213" ht="12" customHeight="1" x14ac:dyDescent="0.2">
      <c r="A45" s="69">
        <v>2003</v>
      </c>
      <c r="B45" s="70">
        <v>290.81963400000001</v>
      </c>
      <c r="C45" s="71">
        <f>IF('Sweeteners(mil.lbs.)'!C45=0,0,'Sweeteners(mil.lbs.)'!C45/SweetenersPerCap!$B45)</f>
        <v>65.109137918464327</v>
      </c>
      <c r="D45" s="71">
        <f>IF('Sweeteners(mil.lbs.)'!D45=0,0,'Sweeteners(mil.lbs.)'!D45/SweetenersPerCap!$B45)</f>
        <v>60.84966160604143</v>
      </c>
      <c r="E45" s="71">
        <f>IF('Sweeteners(mil.lbs.)'!E45=0,0,'Sweeteners(mil.lbs.)'!E45/SweetenersPerCap!$B45)</f>
        <v>62.432227281245794</v>
      </c>
      <c r="F45" s="71">
        <f>IF('Sweeteners(mil.lbs.)'!F45=0,0,'Sweeteners(mil.lbs.)'!F45/SweetenersPerCap!$B45)</f>
        <v>15.193171795960065</v>
      </c>
      <c r="G45" s="71">
        <f>IF('Sweeteners(mil.lbs.)'!G45=0,0,'Sweeteners(mil.lbs.)'!G45/SweetenersPerCap!$B45)</f>
        <v>3.0864303799799546</v>
      </c>
      <c r="H45" s="71">
        <f>IF('Sweeteners(mil.lbs.)'!H45=0,0,'Sweeteners(mil.lbs.)'!H45/SweetenersPerCap!$B45)</f>
        <v>80.711829457185814</v>
      </c>
      <c r="I45" s="71">
        <f>IF('Sweeteners(mil.lbs.)'!I45=0,0,'Sweeteners(mil.lbs.)'!I45/SweetenersPerCap!$B45)</f>
        <v>0.76924042431120676</v>
      </c>
      <c r="J45" s="71">
        <f>IF('Sweeteners(mil.lbs.)'!J45=0,0,'Sweeteners(mil.lbs.)'!J45/SweetenersPerCap!$B45)</f>
        <v>1.0027620734423217</v>
      </c>
      <c r="K45" s="71">
        <f>IF('Sweeteners(mil.lbs.)'!K45=0,0,'Sweeteners(mil.lbs.)'!K45/SweetenersPerCap!$B45)</f>
        <v>143.33349356098074</v>
      </c>
    </row>
    <row r="46" spans="1:213" ht="12" customHeight="1" x14ac:dyDescent="0.25">
      <c r="A46" s="69">
        <v>2004</v>
      </c>
      <c r="B46" s="70">
        <v>293.46318500000001</v>
      </c>
      <c r="C46" s="71">
        <f>IF('Sweeteners(mil.lbs.)'!C46=0,0,'Sweeteners(mil.lbs.)'!C46/SweetenersPerCap!$B46)</f>
        <v>65.840055315311105</v>
      </c>
      <c r="D46" s="71">
        <f>IF('Sweeteners(mil.lbs.)'!D46=0,0,'Sweeteners(mil.lbs.)'!D46/SweetenersPerCap!$B46)</f>
        <v>61.532761976926274</v>
      </c>
      <c r="E46" s="71">
        <f>IF('Sweeteners(mil.lbs.)'!E46=0,0,'Sweeteners(mil.lbs.)'!E46/SweetenersPerCap!$B46)</f>
        <v>61.454350993135265</v>
      </c>
      <c r="F46" s="71">
        <f>IF('Sweeteners(mil.lbs.)'!F46=0,0,'Sweeteners(mil.lbs.)'!F46/SweetenersPerCap!$B46)</f>
        <v>15.620520141252893</v>
      </c>
      <c r="G46" s="71">
        <f>IF('Sweeteners(mil.lbs.)'!G46=0,0,'Sweeteners(mil.lbs.)'!G46/SweetenersPerCap!$B46)</f>
        <v>3.3156366926782366</v>
      </c>
      <c r="H46" s="71">
        <f>IF('Sweeteners(mil.lbs.)'!H46=0,0,'Sweeteners(mil.lbs.)'!H46/SweetenersPerCap!$B46)</f>
        <v>80.390507827066386</v>
      </c>
      <c r="I46" s="71">
        <f>IF('Sweeteners(mil.lbs.)'!I46=0,0,'Sweeteners(mil.lbs.)'!I46/SweetenersPerCap!$B46)</f>
        <v>0.65490394431429599</v>
      </c>
      <c r="J46" s="71">
        <f>IF('Sweeteners(mil.lbs.)'!J46=0,0,'Sweeteners(mil.lbs.)'!J46/SweetenersPerCap!$B46)</f>
        <v>0.88727743910510837</v>
      </c>
      <c r="K46" s="71">
        <f>IF('Sweeteners(mil.lbs.)'!K46=0,0,'Sweeteners(mil.lbs.)'!K46/SweetenersPerCap!$B46)</f>
        <v>143.46545118741204</v>
      </c>
      <c r="M46" s="40"/>
    </row>
    <row r="47" spans="1:213" ht="12" customHeight="1" x14ac:dyDescent="0.25">
      <c r="A47" s="69">
        <v>2005</v>
      </c>
      <c r="B47" s="70">
        <v>296.186216</v>
      </c>
      <c r="C47" s="71">
        <f>IF('Sweeteners(mil.lbs.)'!C47=0,0,'Sweeteners(mil.lbs.)'!C47/SweetenersPerCap!$B47)</f>
        <v>67.366545309338434</v>
      </c>
      <c r="D47" s="71">
        <f>IF('Sweeteners(mil.lbs.)'!D47=0,0,'Sweeteners(mil.lbs.)'!D47/SweetenersPerCap!$B47)</f>
        <v>62.959388139568631</v>
      </c>
      <c r="E47" s="71">
        <f>IF('Sweeteners(mil.lbs.)'!E47=0,0,'Sweeteners(mil.lbs.)'!E47/SweetenersPerCap!$B47)</f>
        <v>60.82820890784344</v>
      </c>
      <c r="F47" s="71">
        <f>IF('Sweeteners(mil.lbs.)'!F47=0,0,'Sweeteners(mil.lbs.)'!F47/SweetenersPerCap!$B47)</f>
        <v>15.266485344478738</v>
      </c>
      <c r="G47" s="71">
        <f>IF('Sweeteners(mil.lbs.)'!G47=0,0,'Sweeteners(mil.lbs.)'!G47/SweetenersPerCap!$B47)</f>
        <v>3.2462176171840182</v>
      </c>
      <c r="H47" s="71">
        <f>IF('Sweeteners(mil.lbs.)'!H47=0,0,'Sweeteners(mil.lbs.)'!H47/SweetenersPerCap!$B47)</f>
        <v>79.340911869506201</v>
      </c>
      <c r="I47" s="71">
        <f>IF('Sweeteners(mil.lbs.)'!I47=0,0,'Sweeteners(mil.lbs.)'!I47/SweetenersPerCap!$B47)</f>
        <v>0.63383136931949779</v>
      </c>
      <c r="J47" s="71">
        <f>IF('Sweeteners(mil.lbs.)'!J47=0,0,'Sweeteners(mil.lbs.)'!J47/SweetenersPerCap!$B47)</f>
        <v>1.0499606542963178</v>
      </c>
      <c r="K47" s="71">
        <f>IF('Sweeteners(mil.lbs.)'!K47=0,0,'Sweeteners(mil.lbs.)'!K47/SweetenersPerCap!$B47)</f>
        <v>143.98409203269063</v>
      </c>
      <c r="M47" s="40"/>
    </row>
    <row r="48" spans="1:213" ht="12" customHeight="1" x14ac:dyDescent="0.25">
      <c r="A48" s="28">
        <v>2006</v>
      </c>
      <c r="B48" s="46">
        <v>298.99582500000002</v>
      </c>
      <c r="C48" s="29">
        <f>IF('Sweeteners(mil.lbs.)'!C48=0,0,'Sweeteners(mil.lbs.)'!C48/SweetenersPerCap!$B48)</f>
        <v>66.462528998283162</v>
      </c>
      <c r="D48" s="29">
        <f>IF('Sweeteners(mil.lbs.)'!D48=0,0,'Sweeteners(mil.lbs.)'!D48/SweetenersPerCap!$B48)</f>
        <v>62.114513082507628</v>
      </c>
      <c r="E48" s="29">
        <f>IF('Sweeteners(mil.lbs.)'!E48=0,0,'Sweeteners(mil.lbs.)'!E48/SweetenersPerCap!$B48)</f>
        <v>60.096771483315358</v>
      </c>
      <c r="F48" s="29">
        <f>IF('Sweeteners(mil.lbs.)'!F48=0,0,'Sweeteners(mil.lbs.)'!F48/SweetenersPerCap!$B48)</f>
        <v>13.734948114485226</v>
      </c>
      <c r="G48" s="29">
        <f>IF('Sweeteners(mil.lbs.)'!G48=0,0,'Sweeteners(mil.lbs.)'!G48/SweetenersPerCap!$B48)</f>
        <v>3.0983893195714209</v>
      </c>
      <c r="H48" s="29">
        <f>IF('Sweeteners(mil.lbs.)'!H48=0,0,'Sweeteners(mil.lbs.)'!H48/SweetenersPerCap!$B48)</f>
        <v>76.93010891737201</v>
      </c>
      <c r="I48" s="29">
        <f>IF('Sweeteners(mil.lbs.)'!I48=0,0,'Sweeteners(mil.lbs.)'!I48/SweetenersPerCap!$B48)</f>
        <v>0.65774095658047338</v>
      </c>
      <c r="J48" s="29">
        <f>IF('Sweeteners(mil.lbs.)'!J48=0,0,'Sweeteners(mil.lbs.)'!J48/SweetenersPerCap!$B48)</f>
        <v>1.1153003002653514</v>
      </c>
      <c r="K48" s="29">
        <f>IF('Sweeteners(mil.lbs.)'!K48=0,0,'Sweeteners(mil.lbs.)'!K48/SweetenersPerCap!$B48)</f>
        <v>140.81766325672547</v>
      </c>
      <c r="M48" s="40"/>
    </row>
    <row r="49" spans="1:29" ht="12" customHeight="1" x14ac:dyDescent="0.25">
      <c r="A49" s="28">
        <v>2007</v>
      </c>
      <c r="B49" s="46">
        <v>302.003917</v>
      </c>
      <c r="C49" s="29">
        <f>IF('Sweeteners(mil.lbs.)'!C49=0,0,'Sweeteners(mil.lbs.)'!C49/SweetenersPerCap!$B49)</f>
        <v>65.40256130029897</v>
      </c>
      <c r="D49" s="29">
        <f>IF('Sweeteners(mil.lbs.)'!D49=0,0,'Sweeteners(mil.lbs.)'!D49/SweetenersPerCap!$B49)</f>
        <v>61.123889065699963</v>
      </c>
      <c r="E49" s="29">
        <f>IF('Sweeteners(mil.lbs.)'!E49=0,0,'Sweeteners(mil.lbs.)'!E49/SweetenersPerCap!$B49)</f>
        <v>57.728698717570914</v>
      </c>
      <c r="F49" s="29">
        <f>IF('Sweeteners(mil.lbs.)'!F49=0,0,'Sweeteners(mil.lbs.)'!F49/SweetenersPerCap!$B49)</f>
        <v>13.689981214310011</v>
      </c>
      <c r="G49" s="29">
        <f>IF('Sweeteners(mil.lbs.)'!G49=0,0,'Sweeteners(mil.lbs.)'!G49/SweetenersPerCap!$B49)</f>
        <v>2.9690473076959245</v>
      </c>
      <c r="H49" s="29">
        <f>IF('Sweeteners(mil.lbs.)'!H49=0,0,'Sweeteners(mil.lbs.)'!H49/SweetenersPerCap!$B49)</f>
        <v>74.387727239576847</v>
      </c>
      <c r="I49" s="29">
        <f>IF('Sweeteners(mil.lbs.)'!I49=0,0,'Sweeteners(mil.lbs.)'!I49/SweetenersPerCap!$B49)</f>
        <v>0.62021700147268288</v>
      </c>
      <c r="J49" s="29">
        <f>IF('Sweeteners(mil.lbs.)'!J49=0,0,'Sweeteners(mil.lbs.)'!J49/SweetenersPerCap!$B49)</f>
        <v>0.98357840539999697</v>
      </c>
      <c r="K49" s="29">
        <f>IF('Sweeteners(mil.lbs.)'!K49=0,0,'Sweeteners(mil.lbs.)'!K49/SweetenersPerCap!$B49)</f>
        <v>137.11541171214949</v>
      </c>
      <c r="M49" s="40"/>
    </row>
    <row r="50" spans="1:29" ht="12" customHeight="1" x14ac:dyDescent="0.25">
      <c r="A50" s="28">
        <v>2008</v>
      </c>
      <c r="B50" s="46">
        <v>304.79776099999998</v>
      </c>
      <c r="C50" s="29">
        <f>IF('Sweeteners(mil.lbs.)'!C50=0,0,'Sweeteners(mil.lbs.)'!C50/SweetenersPerCap!$B50)</f>
        <v>69.5872158238477</v>
      </c>
      <c r="D50" s="29">
        <f>IF('Sweeteners(mil.lbs.)'!D50=0,0,'Sweeteners(mil.lbs.)'!D50/SweetenersPerCap!$B50)</f>
        <v>65.034781143782894</v>
      </c>
      <c r="E50" s="29">
        <f>IF('Sweeteners(mil.lbs.)'!E50=0,0,'Sweeteners(mil.lbs.)'!E50/SweetenersPerCap!$B50)</f>
        <v>54.467595933604557</v>
      </c>
      <c r="F50" s="29">
        <f>IF('Sweeteners(mil.lbs.)'!F50=0,0,'Sweeteners(mil.lbs.)'!F50/SweetenersPerCap!$B50)</f>
        <v>13.357732481900475</v>
      </c>
      <c r="G50" s="29">
        <f>IF('Sweeteners(mil.lbs.)'!G50=0,0,'Sweeteners(mil.lbs.)'!G50/SweetenersPerCap!$B50)</f>
        <v>2.7505060588692687</v>
      </c>
      <c r="H50" s="29">
        <f>IF('Sweeteners(mil.lbs.)'!H50=0,0,'Sweeteners(mil.lbs.)'!H50/SweetenersPerCap!$B50)</f>
        <v>70.575834474374304</v>
      </c>
      <c r="I50" s="29">
        <f>IF('Sweeteners(mil.lbs.)'!I50=0,0,'Sweeteners(mil.lbs.)'!I50/SweetenersPerCap!$B50)</f>
        <v>0.61144589617532741</v>
      </c>
      <c r="J50" s="29">
        <f>IF('Sweeteners(mil.lbs.)'!J50=0,0,'Sweeteners(mil.lbs.)'!J50/SweetenersPerCap!$B50)</f>
        <v>0.98942538180635109</v>
      </c>
      <c r="K50" s="29">
        <f>IF('Sweeteners(mil.lbs.)'!K50=0,0,'Sweeteners(mil.lbs.)'!K50/SweetenersPerCap!$B50)</f>
        <v>137.21148689613887</v>
      </c>
      <c r="M50" s="40"/>
    </row>
    <row r="51" spans="1:29" ht="12" customHeight="1" x14ac:dyDescent="0.25">
      <c r="A51" s="28">
        <v>2009</v>
      </c>
      <c r="B51" s="46">
        <v>307.43940600000002</v>
      </c>
      <c r="C51" s="29">
        <f>IF('Sweeteners(mil.lbs.)'!C51=0,0,'Sweeteners(mil.lbs.)'!C51/SweetenersPerCap!$B51)</f>
        <v>67.798207248525756</v>
      </c>
      <c r="D51" s="29">
        <f>IF('Sweeteners(mil.lbs.)'!D51=0,0,'Sweeteners(mil.lbs.)'!D51/SweetenersPerCap!$B51)</f>
        <v>63.362810512640884</v>
      </c>
      <c r="E51" s="29">
        <f>IF('Sweeteners(mil.lbs.)'!E51=0,0,'Sweeteners(mil.lbs.)'!E51/SweetenersPerCap!$B51)</f>
        <v>51.764632645864801</v>
      </c>
      <c r="F51" s="29">
        <f>IF('Sweeteners(mil.lbs.)'!F51=0,0,'Sweeteners(mil.lbs.)'!F51/SweetenersPerCap!$B51)</f>
        <v>12.950730203184188</v>
      </c>
      <c r="G51" s="29">
        <f>IF('Sweeteners(mil.lbs.)'!G51=0,0,'Sweeteners(mil.lbs.)'!G51/SweetenersPerCap!$B51)</f>
        <v>2.7120093938684935</v>
      </c>
      <c r="H51" s="29">
        <f>IF('Sweeteners(mil.lbs.)'!H51=0,0,'Sweeteners(mil.lbs.)'!H51/SweetenersPerCap!$B51)</f>
        <v>67.427372242917471</v>
      </c>
      <c r="I51" s="29">
        <f>IF('Sweeteners(mil.lbs.)'!I51=0,0,'Sweeteners(mil.lbs.)'!I51/SweetenersPerCap!$B51)</f>
        <v>0.58774900692576004</v>
      </c>
      <c r="J51" s="29">
        <f>IF('Sweeteners(mil.lbs.)'!J51=0,0,'Sweeteners(mil.lbs.)'!J51/SweetenersPerCap!$B51)</f>
        <v>0.91559526516957113</v>
      </c>
      <c r="K51" s="29">
        <f>IF('Sweeteners(mil.lbs.)'!K51=0,0,'Sweeteners(mil.lbs.)'!K51/SweetenersPerCap!$B51)</f>
        <v>132.29352702765368</v>
      </c>
      <c r="M51" s="40"/>
    </row>
    <row r="52" spans="1:29" ht="12" customHeight="1" x14ac:dyDescent="0.25">
      <c r="A52" s="28">
        <v>2010</v>
      </c>
      <c r="B52" s="46">
        <v>309.74127900000002</v>
      </c>
      <c r="C52" s="29">
        <f>IF('Sweeteners(mil.lbs.)'!C52=0,0,'Sweeteners(mil.lbs.)'!C52/SweetenersPerCap!$B52)</f>
        <v>70.529098153911931</v>
      </c>
      <c r="D52" s="29">
        <f>IF('Sweeteners(mil.lbs.)'!D52=0,0,'Sweeteners(mil.lbs.)'!D52/SweetenersPerCap!$B52)</f>
        <v>65.915045003656004</v>
      </c>
      <c r="E52" s="29">
        <f>IF('Sweeteners(mil.lbs.)'!E52=0,0,'Sweeteners(mil.lbs.)'!E52/SweetenersPerCap!$B52)</f>
        <v>50.562071566277716</v>
      </c>
      <c r="F52" s="29">
        <f>IF('Sweeteners(mil.lbs.)'!F52=0,0,'Sweeteners(mil.lbs.)'!F52/SweetenersPerCap!$B52)</f>
        <v>12.629917539917326</v>
      </c>
      <c r="G52" s="29">
        <f>IF('Sweeteners(mil.lbs.)'!G52=0,0,'Sweeteners(mil.lbs.)'!G52/SweetenersPerCap!$B52)</f>
        <v>2.9074357457650746</v>
      </c>
      <c r="H52" s="29">
        <f>IF('Sweeteners(mil.lbs.)'!H52=0,0,'Sweeteners(mil.lbs.)'!H52/SweetenersPerCap!$B52)</f>
        <v>66.099424851960109</v>
      </c>
      <c r="I52" s="29">
        <f>IF('Sweeteners(mil.lbs.)'!I52=0,0,'Sweeteners(mil.lbs.)'!I52/SweetenersPerCap!$B52)</f>
        <v>0.71177392340924084</v>
      </c>
      <c r="J52" s="29">
        <f>IF('Sweeteners(mil.lbs.)'!J52=0,0,'Sweeteners(mil.lbs.)'!J52/SweetenersPerCap!$B52)</f>
        <v>1.0339523103413428</v>
      </c>
      <c r="K52" s="29">
        <f>IF('Sweeteners(mil.lbs.)'!K52=0,0,'Sweeteners(mil.lbs.)'!K52/SweetenersPerCap!$B52)</f>
        <v>133.7601960893667</v>
      </c>
      <c r="M52" s="40"/>
    </row>
    <row r="53" spans="1:29" ht="12" customHeight="1" x14ac:dyDescent="0.25">
      <c r="A53" s="69">
        <v>2011</v>
      </c>
      <c r="B53" s="70">
        <v>311.97391399999998</v>
      </c>
      <c r="C53" s="71">
        <f>IF('Sweeteners(mil.lbs.)'!C53=0,0,'Sweeteners(mil.lbs.)'!C53/SweetenersPerCap!$B53)</f>
        <v>70.490087853947145</v>
      </c>
      <c r="D53" s="71">
        <f>IF('Sweeteners(mil.lbs.)'!D53=0,0,'Sweeteners(mil.lbs.)'!D53/SweetenersPerCap!$B53)</f>
        <v>65.878586779389849</v>
      </c>
      <c r="E53" s="71">
        <f>IF('Sweeteners(mil.lbs.)'!E53=0,0,'Sweeteners(mil.lbs.)'!E53/SweetenersPerCap!$B53)</f>
        <v>48.583402192962538</v>
      </c>
      <c r="F53" s="71">
        <f>IF('Sweeteners(mil.lbs.)'!F53=0,0,'Sweeteners(mil.lbs.)'!F53/SweetenersPerCap!$B53)</f>
        <v>12.230988333567455</v>
      </c>
      <c r="G53" s="71">
        <f>IF('Sweeteners(mil.lbs.)'!G53=0,0,'Sweeteners(mil.lbs.)'!G53/SweetenersPerCap!$B53)</f>
        <v>2.859226358763475</v>
      </c>
      <c r="H53" s="71">
        <f>IF('Sweeteners(mil.lbs.)'!H53=0,0,'Sweeteners(mil.lbs.)'!H53/SweetenersPerCap!$B53)</f>
        <v>63.67361688529347</v>
      </c>
      <c r="I53" s="71">
        <f>IF('Sweeteners(mil.lbs.)'!I53=0,0,'Sweeteners(mil.lbs.)'!I53/SweetenersPerCap!$B53)</f>
        <v>0.65476834125349082</v>
      </c>
      <c r="J53" s="71">
        <f>IF('Sweeteners(mil.lbs.)'!J53=0,0,'Sweeteners(mil.lbs.)'!J53/SweetenersPerCap!$B53)</f>
        <v>1.082611357659591</v>
      </c>
      <c r="K53" s="71">
        <f>IF('Sweeteners(mil.lbs.)'!K53=0,0,'Sweeteners(mil.lbs.)'!K53/SweetenersPerCap!$B53)</f>
        <v>131.28958336359636</v>
      </c>
      <c r="M53" s="40"/>
    </row>
    <row r="54" spans="1:29" ht="12" customHeight="1" x14ac:dyDescent="0.25">
      <c r="A54" s="69">
        <v>2012</v>
      </c>
      <c r="B54" s="70">
        <v>314.16755799999999</v>
      </c>
      <c r="C54" s="71">
        <f>IF('Sweeteners(mil.lbs.)'!C54=0,0,'Sweeteners(mil.lbs.)'!C54/SweetenersPerCap!$B54)</f>
        <v>71.2915606517181</v>
      </c>
      <c r="D54" s="71">
        <f>IF('Sweeteners(mil.lbs.)'!D54=0,0,'Sweeteners(mil.lbs.)'!D54/SweetenersPerCap!$B54)</f>
        <v>66.627626777306631</v>
      </c>
      <c r="E54" s="71">
        <f>IF('Sweeteners(mil.lbs.)'!E54=0,0,'Sweeteners(mil.lbs.)'!E54/SweetenersPerCap!$B54)</f>
        <v>47.707414034934217</v>
      </c>
      <c r="F54" s="71">
        <f>IF('Sweeteners(mil.lbs.)'!F54=0,0,'Sweeteners(mil.lbs.)'!F54/SweetenersPerCap!$B54)</f>
        <v>12.537786981289957</v>
      </c>
      <c r="G54" s="71">
        <f>IF('Sweeteners(mil.lbs.)'!G54=0,0,'Sweeteners(mil.lbs.)'!G54/SweetenersPerCap!$B54)</f>
        <v>2.6764766712072303</v>
      </c>
      <c r="H54" s="71">
        <f>IF('Sweeteners(mil.lbs.)'!H54=0,0,'Sweeteners(mil.lbs.)'!H54/SweetenersPerCap!$B54)</f>
        <v>62.921677687431398</v>
      </c>
      <c r="I54" s="71">
        <f>IF('Sweeteners(mil.lbs.)'!I54=0,0,'Sweeteners(mil.lbs.)'!I54/SweetenersPerCap!$B54)</f>
        <v>0.66076518135523965</v>
      </c>
      <c r="J54" s="71">
        <f>IF('Sweeteners(mil.lbs.)'!J54=0,0,'Sweeteners(mil.lbs.)'!J54/SweetenersPerCap!$B54)</f>
        <v>1.1068746818905728</v>
      </c>
      <c r="K54" s="71">
        <f>IF('Sweeteners(mil.lbs.)'!K54=0,0,'Sweeteners(mil.lbs.)'!K54/SweetenersPerCap!$B54)</f>
        <v>131.31694432798383</v>
      </c>
      <c r="M54" s="40"/>
    </row>
    <row r="55" spans="1:29" ht="12" customHeight="1" x14ac:dyDescent="0.25">
      <c r="A55" s="75">
        <v>2013</v>
      </c>
      <c r="B55" s="76">
        <v>316.29476599999998</v>
      </c>
      <c r="C55" s="77">
        <f>IF('Sweeteners(mil.lbs.)'!C55=0,0,'Sweeteners(mil.lbs.)'!C55/SweetenersPerCap!$B55)</f>
        <v>72.756654142596702</v>
      </c>
      <c r="D55" s="77">
        <f>IF('Sweeteners(mil.lbs.)'!D55=0,0,'Sweeteners(mil.lbs.)'!D55/SweetenersPerCap!$B55)</f>
        <v>67.996873030464215</v>
      </c>
      <c r="E55" s="77">
        <f>IF('Sweeteners(mil.lbs.)'!E55=0,0,'Sweeteners(mil.lbs.)'!E55/SweetenersPerCap!$B55)</f>
        <v>45.800112134893411</v>
      </c>
      <c r="F55" s="77">
        <f>IF('Sweeteners(mil.lbs.)'!F55=0,0,'Sweeteners(mil.lbs.)'!F55/SweetenersPerCap!$B55)</f>
        <v>12.031246551735615</v>
      </c>
      <c r="G55" s="77">
        <f>IF('Sweeteners(mil.lbs.)'!G55=0,0,'Sweeteners(mil.lbs.)'!G55/SweetenersPerCap!$B55)</f>
        <v>2.623809490576424</v>
      </c>
      <c r="H55" s="77">
        <f>IF('Sweeteners(mil.lbs.)'!H55=0,0,'Sweeteners(mil.lbs.)'!H55/SweetenersPerCap!$B55)</f>
        <v>60.455168177205451</v>
      </c>
      <c r="I55" s="77">
        <f>IF('Sweeteners(mil.lbs.)'!I55=0,0,'Sweeteners(mil.lbs.)'!I55/SweetenersPerCap!$B55)</f>
        <v>0.70025933671771867</v>
      </c>
      <c r="J55" s="77">
        <f>IF('Sweeteners(mil.lbs.)'!J55=0,0,'Sweeteners(mil.lbs.)'!J55/SweetenersPerCap!$B55)</f>
        <v>1.1560376311013365</v>
      </c>
      <c r="K55" s="77">
        <f>IF('Sweeteners(mil.lbs.)'!K55=0,0,'Sweeteners(mil.lbs.)'!K55/SweetenersPerCap!$B55)</f>
        <v>130.3083381754887</v>
      </c>
      <c r="M55" s="40"/>
    </row>
    <row r="56" spans="1:29" ht="12" customHeight="1" x14ac:dyDescent="0.25">
      <c r="A56" s="75">
        <v>2014</v>
      </c>
      <c r="B56" s="76">
        <v>318.576955</v>
      </c>
      <c r="C56" s="77">
        <f>IF('Sweeteners(mil.lbs.)'!C56=0,0,'Sweeteners(mil.lbs.)'!C56/SweetenersPerCap!$B56)</f>
        <v>73.220478926355483</v>
      </c>
      <c r="D56" s="77">
        <f>IF('Sweeteners(mil.lbs.)'!D56=0,0,'Sweeteners(mil.lbs.)'!D56/SweetenersPerCap!$B56)</f>
        <v>68.430354136780821</v>
      </c>
      <c r="E56" s="77">
        <f>IF('Sweeteners(mil.lbs.)'!E56=0,0,'Sweeteners(mil.lbs.)'!E56/SweetenersPerCap!$B56)</f>
        <v>46.028813092860439</v>
      </c>
      <c r="F56" s="77">
        <f>IF('Sweeteners(mil.lbs.)'!F56=0,0,'Sweeteners(mil.lbs.)'!F56/SweetenersPerCap!$B56)</f>
        <v>12.182513389160588</v>
      </c>
      <c r="G56" s="77">
        <f>IF('Sweeteners(mil.lbs.)'!G56=0,0,'Sweeteners(mil.lbs.)'!G56/SweetenersPerCap!$B56)</f>
        <v>2.9661834773270468</v>
      </c>
      <c r="H56" s="77">
        <f>IF('Sweeteners(mil.lbs.)'!H56=0,0,'Sweeteners(mil.lbs.)'!H56/SweetenersPerCap!$B56)</f>
        <v>61.177509959348079</v>
      </c>
      <c r="I56" s="77">
        <f>IF('Sweeteners(mil.lbs.)'!I56=0,0,'Sweeteners(mil.lbs.)'!I56/SweetenersPerCap!$B56)</f>
        <v>0.79933383570738092</v>
      </c>
      <c r="J56" s="77">
        <f>IF('Sweeteners(mil.lbs.)'!J56=0,0,'Sweeteners(mil.lbs.)'!J56/SweetenersPerCap!$B56)</f>
        <v>1.2971869223724597</v>
      </c>
      <c r="K56" s="77">
        <f>IF('Sweeteners(mil.lbs.)'!K56=0,0,'Sweeteners(mil.lbs.)'!K56/SweetenersPerCap!$B56)</f>
        <v>131.70438485420871</v>
      </c>
      <c r="M56" s="40"/>
    </row>
    <row r="57" spans="1:29" ht="12" customHeight="1" x14ac:dyDescent="0.25">
      <c r="A57" s="75">
        <v>2015</v>
      </c>
      <c r="B57" s="76">
        <v>320.87070299999999</v>
      </c>
      <c r="C57" s="77">
        <f>IF('Sweeteners(mil.lbs.)'!C57=0,0,'Sweeteners(mil.lbs.)'!C57/SweetenersPerCap!$B57)</f>
        <v>74.085221423284636</v>
      </c>
      <c r="D57" s="77">
        <f>IF('Sweeteners(mil.lbs.)'!D57=0,0,'Sweeteners(mil.lbs.)'!D57/SweetenersPerCap!$B57)</f>
        <v>69.238524694658523</v>
      </c>
      <c r="E57" s="77">
        <f>IF('Sweeteners(mil.lbs.)'!E57=0,0,'Sweeteners(mil.lbs.)'!E57/SweetenersPerCap!$B57)</f>
        <v>44.775052756263676</v>
      </c>
      <c r="F57" s="77">
        <f>IF('Sweeteners(mil.lbs.)'!F57=0,0,'Sweeteners(mil.lbs.)'!F57/SweetenersPerCap!$B57)</f>
        <v>12.293805242579731</v>
      </c>
      <c r="G57" s="77">
        <f>IF('Sweeteners(mil.lbs.)'!G57=0,0,'Sweeteners(mil.lbs.)'!G57/SweetenersPerCap!$B57)</f>
        <v>2.9643787793458052</v>
      </c>
      <c r="H57" s="77">
        <f>IF('Sweeteners(mil.lbs.)'!H57=0,0,'Sweeteners(mil.lbs.)'!H57/SweetenersPerCap!$B57)</f>
        <v>60.033236778189206</v>
      </c>
      <c r="I57" s="77">
        <f>IF('Sweeteners(mil.lbs.)'!I57=0,0,'Sweeteners(mil.lbs.)'!I57/SweetenersPerCap!$B57)</f>
        <v>0.85227619412628808</v>
      </c>
      <c r="J57" s="77">
        <f>IF('Sweeteners(mil.lbs.)'!J57=0,0,'Sweeteners(mil.lbs.)'!J57/SweetenersPerCap!$B57)</f>
        <v>1.2902872741849134</v>
      </c>
      <c r="K57" s="77">
        <f>IF('Sweeteners(mil.lbs.)'!K57=0,0,'Sweeteners(mil.lbs.)'!K57/SweetenersPerCap!$B57)</f>
        <v>131.41432494115892</v>
      </c>
      <c r="M57" s="40"/>
    </row>
    <row r="58" spans="1:29" ht="12" customHeight="1" x14ac:dyDescent="0.25">
      <c r="A58" s="103">
        <v>2016</v>
      </c>
      <c r="B58" s="104">
        <v>323.16101099999997</v>
      </c>
      <c r="C58" s="102">
        <f>IF('Sweeteners(mil.lbs.)'!C58=0,0,'Sweeteners(mil.lbs.)'!C58/SweetenersPerCap!$B58)</f>
        <v>74.684888270757398</v>
      </c>
      <c r="D58" s="102">
        <f>IF('Sweeteners(mil.lbs.)'!D58=0,0,'Sweeteners(mil.lbs.)'!D58/SweetenersPerCap!$B58)</f>
        <v>69.798961000707848</v>
      </c>
      <c r="E58" s="102">
        <f>IF('Sweeteners(mil.lbs.)'!E58=0,0,'Sweeteners(mil.lbs.)'!E58/SweetenersPerCap!$B58)</f>
        <v>43.54430752551734</v>
      </c>
      <c r="F58" s="102">
        <f>IF('Sweeteners(mil.lbs.)'!F58=0,0,'Sweeteners(mil.lbs.)'!F58/SweetenersPerCap!$B58)</f>
        <v>12.383893513958414</v>
      </c>
      <c r="G58" s="102">
        <f>IF('Sweeteners(mil.lbs.)'!G58=0,0,'Sweeteners(mil.lbs.)'!G58/SweetenersPerCap!$B58)</f>
        <v>2.7424409793305173</v>
      </c>
      <c r="H58" s="102">
        <f>IF('Sweeteners(mil.lbs.)'!H58=0,0,'Sweeteners(mil.lbs.)'!H58/SweetenersPerCap!$B58)</f>
        <v>58.670642018806262</v>
      </c>
      <c r="I58" s="102">
        <f>IF('Sweeteners(mil.lbs.)'!I58=0,0,'Sweeteners(mil.lbs.)'!I58/SweetenersPerCap!$B58)</f>
        <v>0.65218544825157965</v>
      </c>
      <c r="J58" s="102">
        <f>IF('Sweeteners(mil.lbs.)'!J58=0,0,'Sweeteners(mil.lbs.)'!J58/SweetenersPerCap!$B58)</f>
        <v>1.2525630781716819</v>
      </c>
      <c r="K58" s="102">
        <f>IF('Sweeteners(mil.lbs.)'!K58=0,0,'Sweeteners(mil.lbs.)'!K58/SweetenersPerCap!$B58)</f>
        <v>130.37435154593737</v>
      </c>
      <c r="M58" s="40"/>
    </row>
    <row r="59" spans="1:29" ht="12" customHeight="1" x14ac:dyDescent="0.25">
      <c r="A59" s="103">
        <v>2017</v>
      </c>
      <c r="B59" s="104">
        <v>325.20603</v>
      </c>
      <c r="C59" s="102">
        <f>IF('Sweeteners(mil.lbs.)'!C59=0,0,'Sweeteners(mil.lbs.)'!C59/SweetenersPerCap!$B59)</f>
        <v>74.112093554968837</v>
      </c>
      <c r="D59" s="102">
        <f>IF('Sweeteners(mil.lbs.)'!D59=0,0,'Sweeteners(mil.lbs.)'!D59/SweetenersPerCap!$B59)</f>
        <v>69.263638836419474</v>
      </c>
      <c r="E59" s="102">
        <f>IF('Sweeteners(mil.lbs.)'!E59=0,0,'Sweeteners(mil.lbs.)'!E59/SweetenersPerCap!$B59)</f>
        <v>42.331278011640833</v>
      </c>
      <c r="F59" s="102">
        <f>IF('Sweeteners(mil.lbs.)'!F59=0,0,'Sweeteners(mil.lbs.)'!F59/SweetenersPerCap!$B59)</f>
        <v>13.091696016568912</v>
      </c>
      <c r="G59" s="102">
        <f>IF('Sweeteners(mil.lbs.)'!G59=0,0,'Sweeteners(mil.lbs.)'!G59/SweetenersPerCap!$B59)</f>
        <v>2.9601447646292081</v>
      </c>
      <c r="H59" s="102">
        <f>IF('Sweeteners(mil.lbs.)'!H59=0,0,'Sweeteners(mil.lbs.)'!H59/SweetenersPerCap!$B59)</f>
        <v>58.38311879283895</v>
      </c>
      <c r="I59" s="102">
        <f>IF('Sweeteners(mil.lbs.)'!I59=0,0,'Sweeteners(mil.lbs.)'!I59/SweetenersPerCap!$B59)</f>
        <v>0.67322543839606741</v>
      </c>
      <c r="J59" s="102">
        <f>IF('Sweeteners(mil.lbs.)'!J59=0,0,'Sweeteners(mil.lbs.)'!J59/SweetenersPerCap!$B59)</f>
        <v>1.4295884924533766</v>
      </c>
      <c r="K59" s="102">
        <f>IF('Sweeteners(mil.lbs.)'!K59=0,0,'Sweeteners(mil.lbs.)'!K59/SweetenersPerCap!$B59)</f>
        <v>129.74957156010788</v>
      </c>
      <c r="M59" s="40"/>
    </row>
    <row r="60" spans="1:29" ht="12" customHeight="1" x14ac:dyDescent="0.25">
      <c r="A60" s="103">
        <v>2018</v>
      </c>
      <c r="B60" s="104">
        <v>326.92397599999998</v>
      </c>
      <c r="C60" s="102">
        <f>IF('Sweeteners(mil.lbs.)'!C60=0,0,'Sweeteners(mil.lbs.)'!C60/SweetenersPerCap!$B60)</f>
        <v>73.470269185763229</v>
      </c>
      <c r="D60" s="102">
        <f>IF('Sweeteners(mil.lbs.)'!D60=0,0,'Sweeteners(mil.lbs.)'!D60/SweetenersPerCap!$B60)</f>
        <v>68.663802977348809</v>
      </c>
      <c r="E60" s="102">
        <f>IF('Sweeteners(mil.lbs.)'!E60=0,0,'Sweeteners(mil.lbs.)'!E60/SweetenersPerCap!$B60)</f>
        <v>40.998889769409374</v>
      </c>
      <c r="F60" s="102">
        <f>IF('Sweeteners(mil.lbs.)'!F60=0,0,'Sweeteners(mil.lbs.)'!F60/SweetenersPerCap!$B60)</f>
        <v>13.140840103448941</v>
      </c>
      <c r="G60" s="102">
        <f>IF('Sweeteners(mil.lbs.)'!G60=0,0,'Sweeteners(mil.lbs.)'!G60/SweetenersPerCap!$B60)</f>
        <v>2.9530429524688966</v>
      </c>
      <c r="H60" s="102">
        <f>IF('Sweeteners(mil.lbs.)'!H60=0,0,'Sweeteners(mil.lbs.)'!H60/SweetenersPerCap!$B60)</f>
        <v>57.092772825327202</v>
      </c>
      <c r="I60" s="102">
        <f>IF('Sweeteners(mil.lbs.)'!I60=0,0,'Sweeteners(mil.lbs.)'!I60/SweetenersPerCap!$B60)</f>
        <v>0.70665617200083541</v>
      </c>
      <c r="J60" s="102">
        <f>IF('Sweeteners(mil.lbs.)'!J60=0,0,'Sweeteners(mil.lbs.)'!J60/SweetenersPerCap!$B60)</f>
        <v>1.3308133543820955</v>
      </c>
      <c r="K60" s="102">
        <f>IF('Sweeteners(mil.lbs.)'!K60=0,0,'Sweeteners(mil.lbs.)'!K60/SweetenersPerCap!$B60)</f>
        <v>127.79404532905893</v>
      </c>
      <c r="M60" s="40"/>
    </row>
    <row r="61" spans="1:29" ht="12" customHeight="1" x14ac:dyDescent="0.25">
      <c r="A61" s="103">
        <v>2019</v>
      </c>
      <c r="B61" s="104">
        <v>328.475998</v>
      </c>
      <c r="C61" s="102">
        <f>IF('Sweeteners(mil.lbs.)'!C61=0,0,'Sweeteners(mil.lbs.)'!C61/SweetenersPerCap!$B61)</f>
        <v>73.228125544807682</v>
      </c>
      <c r="D61" s="102">
        <f>IF('Sweeteners(mil.lbs.)'!D61=0,0,'Sweeteners(mil.lbs.)'!D61/SweetenersPerCap!$B61)</f>
        <v>68.437500509166057</v>
      </c>
      <c r="E61" s="102">
        <f>IF('Sweeteners(mil.lbs.)'!E61=0,0,'Sweeteners(mil.lbs.)'!E61/SweetenersPerCap!$B61)</f>
        <v>40.054429354544212</v>
      </c>
      <c r="F61" s="102">
        <f>IF('Sweeteners(mil.lbs.)'!F61=0,0,'Sweeteners(mil.lbs.)'!F61/SweetenersPerCap!$B61)</f>
        <v>13.162392081538874</v>
      </c>
      <c r="G61" s="102">
        <f>IF('Sweeteners(mil.lbs.)'!G61=0,0,'Sweeteners(mil.lbs.)'!G61/SweetenersPerCap!$B61)</f>
        <v>2.8118444951733337</v>
      </c>
      <c r="H61" s="102">
        <f>IF('Sweeteners(mil.lbs.)'!H61=0,0,'Sweeteners(mil.lbs.)'!H61/SweetenersPerCap!$B61)</f>
        <v>56.028665931256427</v>
      </c>
      <c r="I61" s="102">
        <f>IF('Sweeteners(mil.lbs.)'!I61=0,0,'Sweeteners(mil.lbs.)'!I61/SweetenersPerCap!$B61)</f>
        <v>0.76371357390146677</v>
      </c>
      <c r="J61" s="102">
        <f>IF('Sweeteners(mil.lbs.)'!J61=0,0,'Sweeteners(mil.lbs.)'!J61/SweetenersPerCap!$B61)</f>
        <v>1.2593289649122104</v>
      </c>
      <c r="K61" s="102">
        <f>IF('Sweeteners(mil.lbs.)'!K61=0,0,'Sweeteners(mil.lbs.)'!K61/SweetenersPerCap!$B61)</f>
        <v>126.48920897923615</v>
      </c>
      <c r="M61" s="40"/>
    </row>
    <row r="62" spans="1:29" ht="12" customHeight="1" x14ac:dyDescent="0.25">
      <c r="A62" s="103">
        <v>2020</v>
      </c>
      <c r="B62" s="104">
        <v>330.11398000000003</v>
      </c>
      <c r="C62" s="102">
        <f>IF('Sweeteners(mil.lbs.)'!C62=0,0,'Sweeteners(mil.lbs.)'!C62/SweetenersPerCap!$B62)</f>
        <v>73.592543036196162</v>
      </c>
      <c r="D62" s="102">
        <f>IF('Sweeteners(mil.lbs.)'!D62=0,0,'Sweeteners(mil.lbs.)'!D62/SweetenersPerCap!$B62)</f>
        <v>68.778077603921645</v>
      </c>
      <c r="E62" s="102">
        <f>IF('Sweeteners(mil.lbs.)'!E62=0,0,'Sweeteners(mil.lbs.)'!E62/SweetenersPerCap!$B62)</f>
        <v>40.212692869715809</v>
      </c>
      <c r="F62" s="102">
        <f>IF('Sweeteners(mil.lbs.)'!F62=0,0,'Sweeteners(mil.lbs.)'!F62/SweetenersPerCap!$B62)</f>
        <v>12.834454309153593</v>
      </c>
      <c r="G62" s="102">
        <f>IF('Sweeteners(mil.lbs.)'!G62=0,0,'Sweeteners(mil.lbs.)'!G62/SweetenersPerCap!$B62)</f>
        <v>2.8126119636062215</v>
      </c>
      <c r="H62" s="102">
        <f>IF('Sweeteners(mil.lbs.)'!H62=0,0,'Sweeteners(mil.lbs.)'!H62/SweetenersPerCap!$B62)</f>
        <v>55.859759142475625</v>
      </c>
      <c r="I62" s="102">
        <f>IF('Sweeteners(mil.lbs.)'!I62=0,0,'Sweeteners(mil.lbs.)'!I62/SweetenersPerCap!$B62)</f>
        <v>0.72879764796974533</v>
      </c>
      <c r="J62" s="102">
        <f>IF('Sweeteners(mil.lbs.)'!J62=0,0,'Sweeteners(mil.lbs.)'!J62/SweetenersPerCap!$B62)</f>
        <v>1.3477800183401036</v>
      </c>
      <c r="K62" s="102">
        <f>IF('Sweeteners(mil.lbs.)'!K62=0,0,'Sweeteners(mil.lbs.)'!K62/SweetenersPerCap!$B62)</f>
        <v>126.71441441270711</v>
      </c>
      <c r="M62" s="40"/>
    </row>
    <row r="63" spans="1:29" ht="12" customHeight="1" thickBot="1" x14ac:dyDescent="0.3">
      <c r="A63" s="176">
        <v>2021</v>
      </c>
      <c r="B63" s="177">
        <v>332.14052299999997</v>
      </c>
      <c r="C63" s="159">
        <f>IF('Sweeteners(mil.lbs.)'!C63=0,0,'Sweeteners(mil.lbs.)'!C63/SweetenersPerCap!$B63)</f>
        <v>74.625698472811777</v>
      </c>
      <c r="D63" s="159">
        <f>IF('Sweeteners(mil.lbs.)'!D63=0,0,'Sweeteners(mil.lbs.)'!D63/SweetenersPerCap!$B63)</f>
        <v>69.743643432534355</v>
      </c>
      <c r="E63" s="159">
        <f>IF('Sweeteners(mil.lbs.)'!E63=0,0,'Sweeteners(mil.lbs.)'!E63/SweetenersPerCap!$B63)</f>
        <v>39.520244506342927</v>
      </c>
      <c r="F63" s="159">
        <f>IF('Sweeteners(mil.lbs.)'!F63=0,0,'Sweeteners(mil.lbs.)'!F63/SweetenersPerCap!$B63)</f>
        <v>12.970964278266884</v>
      </c>
      <c r="G63" s="159">
        <f>IF('Sweeteners(mil.lbs.)'!G63=0,0,'Sweeteners(mil.lbs.)'!G63/SweetenersPerCap!$B63)</f>
        <v>2.7639756955323236</v>
      </c>
      <c r="H63" s="159">
        <f>IF('Sweeteners(mil.lbs.)'!H63=0,0,'Sweeteners(mil.lbs.)'!H63/SweetenersPerCap!$B63)</f>
        <v>55.255184480142141</v>
      </c>
      <c r="I63" s="159">
        <f>IF('Sweeteners(mil.lbs.)'!I63=0,0,'Sweeteners(mil.lbs.)'!I63/SweetenersPerCap!$B63)</f>
        <v>0.87649373377509388</v>
      </c>
      <c r="J63" s="159">
        <f>IF('Sweeteners(mil.lbs.)'!J63=0,0,'Sweeteners(mil.lbs.)'!J63/SweetenersPerCap!$B63)</f>
        <v>1.4514788468242577</v>
      </c>
      <c r="K63" s="159">
        <f>IF('Sweeteners(mil.lbs.)'!K63=0,0,'Sweeteners(mil.lbs.)'!K63/SweetenersPerCap!$B63)</f>
        <v>127.32680049327584</v>
      </c>
      <c r="M63" s="40"/>
    </row>
    <row r="64" spans="1:29" ht="12" customHeight="1" thickTop="1" x14ac:dyDescent="0.2">
      <c r="A64" s="4" t="s">
        <v>3</v>
      </c>
      <c r="B64" s="4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" customHeight="1" x14ac:dyDescent="0.2">
      <c r="A65" s="4"/>
      <c r="B65" s="4"/>
      <c r="L65" s="4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" customHeight="1" x14ac:dyDescent="0.25">
      <c r="A66" s="187" t="s">
        <v>94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66"/>
      <c r="M66" s="66"/>
    </row>
    <row r="67" spans="1:29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6"/>
      <c r="M67" s="66"/>
    </row>
    <row r="68" spans="1:29" s="175" customFormat="1" ht="12" customHeight="1" x14ac:dyDescent="0.25">
      <c r="A68" s="5" t="s">
        <v>88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173"/>
      <c r="M68" s="173"/>
      <c r="N68" s="174"/>
      <c r="O68" s="174"/>
      <c r="P68" s="174"/>
      <c r="Q68" s="174"/>
    </row>
    <row r="69" spans="1:29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6"/>
      <c r="M69" s="66"/>
    </row>
    <row r="70" spans="1:29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29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>
        <f>SUM(L42:L42)</f>
        <v>0</v>
      </c>
    </row>
    <row r="73" spans="1:29" ht="12" customHeight="1" x14ac:dyDescent="0.25">
      <c r="D73"/>
      <c r="E73"/>
      <c r="F73"/>
    </row>
    <row r="74" spans="1:29" ht="12" customHeight="1" x14ac:dyDescent="0.25">
      <c r="D74"/>
      <c r="E74"/>
      <c r="F74"/>
    </row>
    <row r="75" spans="1:29" ht="12" customHeight="1" x14ac:dyDescent="0.25">
      <c r="D75"/>
      <c r="E75"/>
      <c r="F75"/>
    </row>
    <row r="76" spans="1:29" ht="12" customHeight="1" x14ac:dyDescent="0.25">
      <c r="D76"/>
      <c r="E76"/>
      <c r="F76"/>
    </row>
    <row r="77" spans="1:29" ht="12" customHeight="1" x14ac:dyDescent="0.25">
      <c r="D77"/>
      <c r="E77"/>
      <c r="F77"/>
    </row>
    <row r="78" spans="1:29" ht="12" customHeight="1" x14ac:dyDescent="0.25">
      <c r="D78"/>
      <c r="E78"/>
      <c r="F78"/>
    </row>
    <row r="79" spans="1:29" ht="12" customHeight="1" x14ac:dyDescent="0.25">
      <c r="D79"/>
      <c r="E79"/>
      <c r="F79"/>
    </row>
    <row r="80" spans="1:29" ht="12" customHeight="1" x14ac:dyDescent="0.25">
      <c r="D80"/>
      <c r="E80"/>
      <c r="F80"/>
    </row>
    <row r="81" spans="4:6" ht="12" customHeight="1" x14ac:dyDescent="0.25">
      <c r="D81"/>
      <c r="E81"/>
      <c r="F81"/>
    </row>
    <row r="82" spans="4:6" ht="12" customHeight="1" x14ac:dyDescent="0.25">
      <c r="D82"/>
      <c r="E82"/>
      <c r="F82"/>
    </row>
    <row r="83" spans="4:6" ht="12" customHeight="1" x14ac:dyDescent="0.25">
      <c r="D83"/>
      <c r="E83"/>
      <c r="F83"/>
    </row>
    <row r="84" spans="4:6" ht="12" customHeight="1" x14ac:dyDescent="0.25">
      <c r="D84"/>
      <c r="E84"/>
      <c r="F84"/>
    </row>
    <row r="85" spans="4:6" ht="12" customHeight="1" x14ac:dyDescent="0.25">
      <c r="D85"/>
      <c r="E85"/>
      <c r="F85"/>
    </row>
    <row r="86" spans="4:6" ht="12" customHeight="1" x14ac:dyDescent="0.25">
      <c r="D86"/>
      <c r="E86"/>
      <c r="F86"/>
    </row>
    <row r="87" spans="4:6" ht="12" customHeight="1" x14ac:dyDescent="0.25">
      <c r="D87"/>
      <c r="E87"/>
      <c r="F87"/>
    </row>
    <row r="88" spans="4:6" ht="12" customHeight="1" x14ac:dyDescent="0.25">
      <c r="D88"/>
      <c r="E88"/>
      <c r="F88"/>
    </row>
    <row r="89" spans="4:6" ht="12" customHeight="1" x14ac:dyDescent="0.25">
      <c r="D89"/>
      <c r="E89"/>
      <c r="F89"/>
    </row>
    <row r="90" spans="4:6" ht="12" customHeight="1" x14ac:dyDescent="0.25">
      <c r="D90"/>
      <c r="E90"/>
      <c r="F90"/>
    </row>
    <row r="91" spans="4:6" ht="12" customHeight="1" x14ac:dyDescent="0.25">
      <c r="D91"/>
      <c r="E91"/>
      <c r="F91"/>
    </row>
    <row r="92" spans="4:6" ht="12" customHeight="1" x14ac:dyDescent="0.25">
      <c r="D92"/>
      <c r="E92"/>
      <c r="F92"/>
    </row>
    <row r="93" spans="4:6" ht="12" customHeight="1" x14ac:dyDescent="0.25">
      <c r="D93"/>
      <c r="E93"/>
      <c r="F93"/>
    </row>
    <row r="94" spans="4:6" ht="12" customHeight="1" x14ac:dyDescent="0.25">
      <c r="D94"/>
      <c r="E94"/>
      <c r="F94"/>
    </row>
    <row r="95" spans="4:6" ht="12" customHeight="1" x14ac:dyDescent="0.25">
      <c r="D95"/>
      <c r="E95"/>
      <c r="F95"/>
    </row>
    <row r="96" spans="4:6" ht="12" customHeight="1" x14ac:dyDescent="0.25">
      <c r="D96"/>
      <c r="E96"/>
      <c r="F96"/>
    </row>
    <row r="97" spans="4:6" ht="12" customHeight="1" x14ac:dyDescent="0.25">
      <c r="D97"/>
      <c r="E97"/>
      <c r="F97"/>
    </row>
    <row r="98" spans="4:6" ht="12" customHeight="1" x14ac:dyDescent="0.25">
      <c r="D98"/>
      <c r="E98"/>
      <c r="F98"/>
    </row>
    <row r="99" spans="4:6" ht="12" customHeight="1" x14ac:dyDescent="0.25">
      <c r="D99"/>
      <c r="E99"/>
      <c r="F99"/>
    </row>
    <row r="100" spans="4:6" ht="12" customHeight="1" x14ac:dyDescent="0.25">
      <c r="D100"/>
      <c r="E100"/>
      <c r="F100"/>
    </row>
    <row r="101" spans="4:6" ht="12" customHeight="1" x14ac:dyDescent="0.25">
      <c r="D101"/>
      <c r="E101"/>
      <c r="F101"/>
    </row>
  </sheetData>
  <mergeCells count="16">
    <mergeCell ref="C7:K7"/>
    <mergeCell ref="A1:I1"/>
    <mergeCell ref="E3:H4"/>
    <mergeCell ref="J1:K1"/>
    <mergeCell ref="D5:D6"/>
    <mergeCell ref="B2:B6"/>
    <mergeCell ref="C3:D4"/>
    <mergeCell ref="A2:A6"/>
    <mergeCell ref="F5:F6"/>
    <mergeCell ref="J3:J6"/>
    <mergeCell ref="K3:K6"/>
    <mergeCell ref="H5:H6"/>
    <mergeCell ref="I3:I6"/>
    <mergeCell ref="G5:G6"/>
    <mergeCell ref="E5:E6"/>
    <mergeCell ref="C5:C6"/>
  </mergeCells>
  <phoneticPr fontId="4" type="noConversion"/>
  <printOptions horizontalCentered="1" verticalCentered="1"/>
  <pageMargins left="0.25" right="0.25" top="0.75" bottom="0.75" header="0" footer="0"/>
  <pageSetup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R71"/>
  <sheetViews>
    <sheetView zoomScaleNormal="100" workbookViewId="0">
      <pane ySplit="7" topLeftCell="A8" activePane="bottomLeft" state="frozen"/>
      <selection pane="bottomLeft" sqref="A1:H1"/>
    </sheetView>
  </sheetViews>
  <sheetFormatPr defaultColWidth="12.77734375" defaultRowHeight="12" customHeight="1" x14ac:dyDescent="0.2"/>
  <cols>
    <col min="1" max="10" width="12.77734375" style="22" customWidth="1"/>
    <col min="11" max="16384" width="12.77734375" style="23"/>
  </cols>
  <sheetData>
    <row r="1" spans="1:226" s="45" customFormat="1" ht="12" customHeight="1" thickBot="1" x14ac:dyDescent="0.25">
      <c r="A1" s="221" t="s">
        <v>53</v>
      </c>
      <c r="B1" s="221"/>
      <c r="C1" s="221"/>
      <c r="D1" s="221"/>
      <c r="E1" s="221"/>
      <c r="F1" s="221"/>
      <c r="G1" s="221"/>
      <c r="H1" s="221"/>
      <c r="I1" s="224" t="s">
        <v>5</v>
      </c>
      <c r="J1" s="224"/>
      <c r="K1" s="24"/>
      <c r="L1" s="24"/>
      <c r="M1" s="24"/>
      <c r="N1" s="24"/>
      <c r="O1" s="24"/>
      <c r="P1" s="24"/>
      <c r="Q1" s="24"/>
    </row>
    <row r="2" spans="1:226" ht="12" customHeight="1" thickTop="1" x14ac:dyDescent="0.2">
      <c r="A2" s="230" t="s">
        <v>0</v>
      </c>
      <c r="B2" s="8" t="s">
        <v>6</v>
      </c>
      <c r="C2" s="9"/>
      <c r="D2" s="9"/>
      <c r="E2" s="9"/>
      <c r="F2" s="9"/>
      <c r="G2" s="8"/>
      <c r="H2" s="9"/>
      <c r="I2" s="9"/>
      <c r="J2" s="9"/>
    </row>
    <row r="3" spans="1:226" ht="12" customHeight="1" x14ac:dyDescent="0.2">
      <c r="A3" s="230"/>
      <c r="B3" s="204" t="s">
        <v>59</v>
      </c>
      <c r="C3" s="205"/>
      <c r="D3" s="192" t="s">
        <v>7</v>
      </c>
      <c r="E3" s="193"/>
      <c r="F3" s="193"/>
      <c r="G3" s="194"/>
      <c r="H3" s="214" t="s">
        <v>52</v>
      </c>
      <c r="I3" s="222" t="s">
        <v>12</v>
      </c>
      <c r="J3" s="212" t="s">
        <v>71</v>
      </c>
    </row>
    <row r="4" spans="1:226" ht="12" customHeight="1" x14ac:dyDescent="0.2">
      <c r="A4" s="230"/>
      <c r="B4" s="206"/>
      <c r="C4" s="207"/>
      <c r="D4" s="195"/>
      <c r="E4" s="196"/>
      <c r="F4" s="196"/>
      <c r="G4" s="197"/>
      <c r="H4" s="229"/>
      <c r="I4" s="225"/>
      <c r="J4" s="213"/>
    </row>
    <row r="5" spans="1:226" ht="12" customHeight="1" x14ac:dyDescent="0.2">
      <c r="A5" s="230"/>
      <c r="B5" s="222" t="s">
        <v>8</v>
      </c>
      <c r="C5" s="222" t="s">
        <v>9</v>
      </c>
      <c r="D5" s="222" t="s">
        <v>87</v>
      </c>
      <c r="E5" s="222" t="s">
        <v>10</v>
      </c>
      <c r="F5" s="222" t="s">
        <v>11</v>
      </c>
      <c r="G5" s="216" t="s">
        <v>45</v>
      </c>
      <c r="H5" s="229"/>
      <c r="I5" s="225"/>
      <c r="J5" s="213"/>
    </row>
    <row r="6" spans="1:226" ht="12" customHeight="1" x14ac:dyDescent="0.2">
      <c r="A6" s="231"/>
      <c r="B6" s="223"/>
      <c r="C6" s="223"/>
      <c r="D6" s="223"/>
      <c r="E6" s="223"/>
      <c r="F6" s="223"/>
      <c r="G6" s="223"/>
      <c r="H6" s="215"/>
      <c r="I6" s="223"/>
      <c r="J6" s="195"/>
    </row>
    <row r="7" spans="1:226" ht="12" customHeight="1" x14ac:dyDescent="0.25">
      <c r="A7" s="64"/>
      <c r="B7" s="226" t="s">
        <v>48</v>
      </c>
      <c r="C7" s="227"/>
      <c r="D7" s="227"/>
      <c r="E7" s="227"/>
      <c r="F7" s="227"/>
      <c r="G7" s="227"/>
      <c r="H7" s="227"/>
      <c r="I7" s="227"/>
      <c r="J7" s="228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4"/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4"/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4"/>
      <c r="DV7" s="64"/>
      <c r="DW7" s="64"/>
      <c r="DX7" s="64"/>
      <c r="DY7" s="64"/>
      <c r="DZ7" s="64"/>
      <c r="EA7" s="64"/>
      <c r="EB7" s="64"/>
      <c r="EC7" s="64"/>
      <c r="ED7" s="64"/>
      <c r="EE7" s="64"/>
      <c r="EF7" s="64"/>
      <c r="EG7" s="64"/>
      <c r="EH7" s="64"/>
      <c r="EI7" s="64"/>
      <c r="EJ7" s="64"/>
      <c r="EK7" s="64"/>
      <c r="EL7" s="64"/>
      <c r="EM7" s="64"/>
      <c r="EN7" s="64"/>
      <c r="EO7" s="64"/>
      <c r="EP7" s="64"/>
      <c r="EQ7" s="64"/>
      <c r="ER7" s="64"/>
      <c r="ES7" s="64"/>
      <c r="ET7" s="64"/>
      <c r="EU7" s="64"/>
      <c r="EV7" s="64"/>
      <c r="EW7" s="64"/>
      <c r="EX7" s="64"/>
      <c r="EY7" s="64"/>
      <c r="EZ7" s="64"/>
      <c r="FA7" s="64"/>
      <c r="FB7" s="64"/>
      <c r="FC7" s="64"/>
      <c r="FD7" s="64"/>
      <c r="FE7" s="64"/>
      <c r="FF7" s="64"/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/>
      <c r="GJ7" s="64"/>
      <c r="GK7" s="64"/>
      <c r="GL7" s="64"/>
      <c r="GM7" s="64"/>
      <c r="GN7" s="64"/>
      <c r="GO7" s="64"/>
      <c r="GP7" s="64"/>
      <c r="GQ7" s="64"/>
      <c r="GR7" s="64"/>
      <c r="GS7" s="64"/>
      <c r="GT7" s="64"/>
      <c r="GU7" s="64"/>
      <c r="GV7" s="64"/>
      <c r="GW7" s="64"/>
      <c r="GX7" s="64"/>
      <c r="GY7" s="64"/>
      <c r="GZ7" s="64"/>
      <c r="HA7" s="64"/>
      <c r="HB7" s="64"/>
      <c r="HC7" s="64"/>
      <c r="HD7" s="64"/>
      <c r="HE7" s="64"/>
      <c r="HF7" s="64"/>
      <c r="HG7" s="64"/>
      <c r="HH7" s="64"/>
      <c r="HI7" s="64"/>
      <c r="HJ7" s="64"/>
      <c r="HK7" s="64"/>
      <c r="HL7" s="64"/>
      <c r="HM7" s="64"/>
      <c r="HN7" s="64"/>
      <c r="HO7" s="64"/>
      <c r="HP7" s="64"/>
      <c r="HQ7" s="64"/>
      <c r="HR7" s="64"/>
    </row>
    <row r="8" spans="1:226" ht="12" customHeight="1" x14ac:dyDescent="0.2">
      <c r="A8" s="31">
        <v>1909</v>
      </c>
      <c r="B8" s="33" t="s">
        <v>4</v>
      </c>
      <c r="C8" s="32">
        <v>73.7</v>
      </c>
      <c r="D8" s="33" t="s">
        <v>4</v>
      </c>
      <c r="E8" s="32">
        <v>4.0163934426229515</v>
      </c>
      <c r="F8" s="32">
        <v>1.0185185185185186</v>
      </c>
      <c r="G8" s="32">
        <f>SUM(D8:F8)</f>
        <v>5.0349119611414697</v>
      </c>
      <c r="H8" s="32">
        <v>3.7148735719313444</v>
      </c>
      <c r="I8" s="32">
        <v>0.98360655737704916</v>
      </c>
      <c r="J8" s="32">
        <f>SUM(C8,G8,H8,I8)</f>
        <v>83.433392090449871</v>
      </c>
    </row>
    <row r="9" spans="1:226" ht="12" customHeight="1" x14ac:dyDescent="0.2">
      <c r="A9" s="31">
        <v>1910</v>
      </c>
      <c r="B9" s="33" t="s">
        <v>4</v>
      </c>
      <c r="C9" s="32">
        <v>75.400000000000006</v>
      </c>
      <c r="D9" s="33" t="s">
        <v>4</v>
      </c>
      <c r="E9" s="32">
        <v>4.4262295081967213</v>
      </c>
      <c r="F9" s="32">
        <v>1.0185185185185186</v>
      </c>
      <c r="G9" s="32">
        <f t="shared" ref="G9:G60" si="0">SUM(D9:F9)</f>
        <v>5.4447480267152404</v>
      </c>
      <c r="H9" s="32">
        <v>3.9276174490587832</v>
      </c>
      <c r="I9" s="32">
        <v>0.98360655737704916</v>
      </c>
      <c r="J9" s="32">
        <f t="shared" ref="J9:J60" si="1">SUM(C9,G9,H9,I9)</f>
        <v>85.755972033151082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</row>
    <row r="10" spans="1:226" ht="12" customHeight="1" x14ac:dyDescent="0.2">
      <c r="A10" s="72">
        <v>1911</v>
      </c>
      <c r="B10" s="73" t="s">
        <v>4</v>
      </c>
      <c r="C10" s="74">
        <v>77.400000000000006</v>
      </c>
      <c r="D10" s="73" t="s">
        <v>4</v>
      </c>
      <c r="E10" s="74">
        <v>4.2622950819672134</v>
      </c>
      <c r="F10" s="74">
        <v>1.0185185185185186</v>
      </c>
      <c r="G10" s="74">
        <f t="shared" si="0"/>
        <v>5.2808136004857325</v>
      </c>
      <c r="H10" s="74">
        <v>4.1403613261862215</v>
      </c>
      <c r="I10" s="74">
        <v>0.98360655737704916</v>
      </c>
      <c r="J10" s="74">
        <f t="shared" si="1"/>
        <v>87.804781484049002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</row>
    <row r="11" spans="1:226" ht="12" customHeight="1" x14ac:dyDescent="0.2">
      <c r="A11" s="72">
        <v>1912</v>
      </c>
      <c r="B11" s="73" t="s">
        <v>4</v>
      </c>
      <c r="C11" s="74">
        <v>75.900000000000006</v>
      </c>
      <c r="D11" s="73" t="s">
        <v>4</v>
      </c>
      <c r="E11" s="74">
        <v>4.3442622950819674</v>
      </c>
      <c r="F11" s="74">
        <v>1.1111111111111109</v>
      </c>
      <c r="G11" s="74">
        <f t="shared" si="0"/>
        <v>5.4553734061930781</v>
      </c>
      <c r="H11" s="74">
        <v>3.9815817495984267</v>
      </c>
      <c r="I11" s="74">
        <v>0.98360655737704916</v>
      </c>
      <c r="J11" s="74">
        <f t="shared" si="1"/>
        <v>86.320561713168559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</row>
    <row r="12" spans="1:226" ht="12" customHeight="1" x14ac:dyDescent="0.2">
      <c r="A12" s="72">
        <v>1913</v>
      </c>
      <c r="B12" s="73" t="s">
        <v>4</v>
      </c>
      <c r="C12" s="74">
        <v>81.3</v>
      </c>
      <c r="D12" s="73" t="s">
        <v>4</v>
      </c>
      <c r="E12" s="74">
        <v>4.2622950819672134</v>
      </c>
      <c r="F12" s="74">
        <v>1.0185185185185186</v>
      </c>
      <c r="G12" s="74">
        <f t="shared" si="0"/>
        <v>5.2808136004857325</v>
      </c>
      <c r="H12" s="74">
        <v>3.9743173245257819</v>
      </c>
      <c r="I12" s="74">
        <v>0.98360655737704916</v>
      </c>
      <c r="J12" s="74">
        <f t="shared" si="1"/>
        <v>91.538737482388555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</row>
    <row r="13" spans="1:226" ht="12" customHeight="1" x14ac:dyDescent="0.2">
      <c r="A13" s="72">
        <v>1914</v>
      </c>
      <c r="B13" s="73" t="s">
        <v>4</v>
      </c>
      <c r="C13" s="74">
        <v>81</v>
      </c>
      <c r="D13" s="73" t="s">
        <v>4</v>
      </c>
      <c r="E13" s="74">
        <v>4.0983606557377046</v>
      </c>
      <c r="F13" s="74">
        <v>1.0185185185185186</v>
      </c>
      <c r="G13" s="74">
        <f t="shared" si="0"/>
        <v>5.1168791742562227</v>
      </c>
      <c r="H13" s="74">
        <v>3.7470445972530548</v>
      </c>
      <c r="I13" s="74">
        <v>0.98360655737704916</v>
      </c>
      <c r="J13" s="74">
        <f t="shared" si="1"/>
        <v>90.847530328886322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</row>
    <row r="14" spans="1:226" ht="12" customHeight="1" x14ac:dyDescent="0.2">
      <c r="A14" s="72">
        <v>1915</v>
      </c>
      <c r="B14" s="73" t="s">
        <v>4</v>
      </c>
      <c r="C14" s="74">
        <v>77.599999999999994</v>
      </c>
      <c r="D14" s="73" t="s">
        <v>4</v>
      </c>
      <c r="E14" s="74">
        <v>4.6721311475409841</v>
      </c>
      <c r="F14" s="74">
        <v>1.1111111111111109</v>
      </c>
      <c r="G14" s="74">
        <f t="shared" si="0"/>
        <v>5.7832422586520948</v>
      </c>
      <c r="H14" s="74">
        <v>3.6173227209558361</v>
      </c>
      <c r="I14" s="74">
        <v>0.98360655737704916</v>
      </c>
      <c r="J14" s="74">
        <f t="shared" si="1"/>
        <v>87.984171536984974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</row>
    <row r="15" spans="1:226" ht="12" customHeight="1" x14ac:dyDescent="0.2">
      <c r="A15" s="31">
        <v>1916</v>
      </c>
      <c r="B15" s="33" t="s">
        <v>4</v>
      </c>
      <c r="C15" s="32">
        <v>76.8</v>
      </c>
      <c r="D15" s="33" t="s">
        <v>4</v>
      </c>
      <c r="E15" s="32">
        <v>5.081967213114754</v>
      </c>
      <c r="F15" s="32">
        <v>1.2962962962962961</v>
      </c>
      <c r="G15" s="32">
        <f t="shared" si="0"/>
        <v>6.3782635094110498</v>
      </c>
      <c r="H15" s="32">
        <v>3.6930802967134118</v>
      </c>
      <c r="I15" s="32">
        <v>0.98360655737704916</v>
      </c>
      <c r="J15" s="32">
        <f t="shared" si="1"/>
        <v>87.854950363501516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</row>
    <row r="16" spans="1:226" ht="12" customHeight="1" x14ac:dyDescent="0.2">
      <c r="A16" s="31">
        <v>1917</v>
      </c>
      <c r="B16" s="33" t="s">
        <v>4</v>
      </c>
      <c r="C16" s="32">
        <v>78</v>
      </c>
      <c r="D16" s="33" t="s">
        <v>4</v>
      </c>
      <c r="E16" s="32">
        <v>4.918032786885246</v>
      </c>
      <c r="F16" s="32">
        <v>1.2962962962962961</v>
      </c>
      <c r="G16" s="32">
        <f t="shared" si="0"/>
        <v>6.2143290831815419</v>
      </c>
      <c r="H16" s="32">
        <v>3.7470445972530548</v>
      </c>
      <c r="I16" s="32">
        <v>0.98360655737704916</v>
      </c>
      <c r="J16" s="32">
        <f t="shared" si="1"/>
        <v>88.944980237811635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</row>
    <row r="17" spans="1:226" ht="12" customHeight="1" x14ac:dyDescent="0.2">
      <c r="A17" s="31">
        <v>1918</v>
      </c>
      <c r="B17" s="33" t="s">
        <v>4</v>
      </c>
      <c r="C17" s="32">
        <v>74.599999999999994</v>
      </c>
      <c r="D17" s="33" t="s">
        <v>4</v>
      </c>
      <c r="E17" s="32">
        <v>6.2295081967213113</v>
      </c>
      <c r="F17" s="32">
        <v>0.7407407407407407</v>
      </c>
      <c r="G17" s="32">
        <f t="shared" si="0"/>
        <v>6.9702489374620518</v>
      </c>
      <c r="H17" s="32">
        <v>5.8537278683198863</v>
      </c>
      <c r="I17" s="32">
        <v>0.98360655737704916</v>
      </c>
      <c r="J17" s="32">
        <f t="shared" si="1"/>
        <v>88.407583363158977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</row>
    <row r="18" spans="1:226" ht="12" customHeight="1" x14ac:dyDescent="0.2">
      <c r="A18" s="31">
        <v>1919</v>
      </c>
      <c r="B18" s="33" t="s">
        <v>4</v>
      </c>
      <c r="C18" s="32">
        <v>86.6</v>
      </c>
      <c r="D18" s="33" t="s">
        <v>4</v>
      </c>
      <c r="E18" s="32">
        <v>9.3442622950819683</v>
      </c>
      <c r="F18" s="32">
        <v>0.64814814814814803</v>
      </c>
      <c r="G18" s="32">
        <f t="shared" si="0"/>
        <v>9.9924104432301171</v>
      </c>
      <c r="H18" s="32">
        <v>5.6402349883588725</v>
      </c>
      <c r="I18" s="32">
        <v>0.81967213114754101</v>
      </c>
      <c r="J18" s="32">
        <f t="shared" si="1"/>
        <v>103.05231756273652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</row>
    <row r="19" spans="1:226" ht="12" customHeight="1" x14ac:dyDescent="0.2">
      <c r="A19" s="31">
        <v>1920</v>
      </c>
      <c r="B19" s="33" t="s">
        <v>4</v>
      </c>
      <c r="C19" s="32">
        <v>85.5</v>
      </c>
      <c r="D19" s="33" t="s">
        <v>4</v>
      </c>
      <c r="E19" s="32">
        <v>8.278688524590164</v>
      </c>
      <c r="F19" s="32">
        <v>0.46296296296296291</v>
      </c>
      <c r="G19" s="32">
        <f t="shared" si="0"/>
        <v>8.7416514875531277</v>
      </c>
      <c r="H19" s="32">
        <v>4.6595376035518976</v>
      </c>
      <c r="I19" s="32">
        <v>0.90163934426229519</v>
      </c>
      <c r="J19" s="32">
        <f t="shared" si="1"/>
        <v>99.802828435367317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</row>
    <row r="20" spans="1:226" ht="12" customHeight="1" x14ac:dyDescent="0.2">
      <c r="A20" s="72">
        <v>1921</v>
      </c>
      <c r="B20" s="73" t="s">
        <v>4</v>
      </c>
      <c r="C20" s="74">
        <v>87.3</v>
      </c>
      <c r="D20" s="73" t="s">
        <v>4</v>
      </c>
      <c r="E20" s="74">
        <v>5.5737704918032787</v>
      </c>
      <c r="F20" s="74">
        <v>0.92592592592592582</v>
      </c>
      <c r="G20" s="74">
        <f t="shared" si="0"/>
        <v>6.4996964177292043</v>
      </c>
      <c r="H20" s="74">
        <v>4.5298157272546797</v>
      </c>
      <c r="I20" s="74">
        <v>0.98360655737704916</v>
      </c>
      <c r="J20" s="74">
        <f t="shared" si="1"/>
        <v>99.313118702360924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</row>
    <row r="21" spans="1:226" ht="12" customHeight="1" x14ac:dyDescent="0.2">
      <c r="A21" s="72">
        <v>1922</v>
      </c>
      <c r="B21" s="73" t="s">
        <v>4</v>
      </c>
      <c r="C21" s="74">
        <v>104.4</v>
      </c>
      <c r="D21" s="73" t="s">
        <v>4</v>
      </c>
      <c r="E21" s="74">
        <v>6.2295081967213113</v>
      </c>
      <c r="F21" s="74">
        <v>1.8518518518518516</v>
      </c>
      <c r="G21" s="74">
        <f t="shared" si="0"/>
        <v>8.0813600485731634</v>
      </c>
      <c r="H21" s="74">
        <v>4.3354630281372382</v>
      </c>
      <c r="I21" s="74">
        <v>1.0655737704918034</v>
      </c>
      <c r="J21" s="74">
        <f t="shared" si="1"/>
        <v>117.88239684720222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</row>
    <row r="22" spans="1:226" ht="12" customHeight="1" x14ac:dyDescent="0.2">
      <c r="A22" s="72">
        <v>1923</v>
      </c>
      <c r="B22" s="73" t="s">
        <v>4</v>
      </c>
      <c r="C22" s="74">
        <v>90.5</v>
      </c>
      <c r="D22" s="73" t="s">
        <v>4</v>
      </c>
      <c r="E22" s="74">
        <v>6.1475409836065573</v>
      </c>
      <c r="F22" s="74">
        <v>3.333333333333333</v>
      </c>
      <c r="G22" s="74">
        <f t="shared" si="0"/>
        <v>9.4808743169398895</v>
      </c>
      <c r="H22" s="74">
        <v>3.3176945151334669</v>
      </c>
      <c r="I22" s="74">
        <v>1.1475409836065573</v>
      </c>
      <c r="J22" s="74">
        <f t="shared" si="1"/>
        <v>104.44610981567992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</row>
    <row r="23" spans="1:226" ht="12" customHeight="1" x14ac:dyDescent="0.2">
      <c r="A23" s="72">
        <v>1924</v>
      </c>
      <c r="B23" s="73" t="s">
        <v>4</v>
      </c>
      <c r="C23" s="74">
        <v>99.5</v>
      </c>
      <c r="D23" s="73" t="s">
        <v>4</v>
      </c>
      <c r="E23" s="74">
        <v>7.1311475409836058</v>
      </c>
      <c r="F23" s="74">
        <v>3.7962962962962958</v>
      </c>
      <c r="G23" s="74">
        <f t="shared" si="0"/>
        <v>10.927443837279903</v>
      </c>
      <c r="H23" s="74">
        <v>2.7841698702330029</v>
      </c>
      <c r="I23" s="74">
        <v>1.1475409836065573</v>
      </c>
      <c r="J23" s="74">
        <f t="shared" si="1"/>
        <v>114.35915469111946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</row>
    <row r="24" spans="1:226" ht="12" customHeight="1" x14ac:dyDescent="0.2">
      <c r="A24" s="72">
        <v>1925</v>
      </c>
      <c r="B24" s="73" t="s">
        <v>4</v>
      </c>
      <c r="C24" s="74">
        <v>104.3</v>
      </c>
      <c r="D24" s="73" t="s">
        <v>4</v>
      </c>
      <c r="E24" s="74">
        <v>6.3114754098360661</v>
      </c>
      <c r="F24" s="74">
        <v>3.6111111111111107</v>
      </c>
      <c r="G24" s="74">
        <f t="shared" si="0"/>
        <v>9.9225865209471777</v>
      </c>
      <c r="H24" s="74">
        <v>2.6373021459382389</v>
      </c>
      <c r="I24" s="74">
        <v>1.2295081967213115</v>
      </c>
      <c r="J24" s="74">
        <f t="shared" si="1"/>
        <v>118.08939686360672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</row>
    <row r="25" spans="1:226" ht="12" customHeight="1" x14ac:dyDescent="0.2">
      <c r="A25" s="31">
        <v>1926</v>
      </c>
      <c r="B25" s="33" t="s">
        <v>4</v>
      </c>
      <c r="C25" s="32">
        <v>104.5</v>
      </c>
      <c r="D25" s="33" t="s">
        <v>4</v>
      </c>
      <c r="E25" s="32">
        <v>6.557377049180328</v>
      </c>
      <c r="F25" s="32">
        <v>4.6296296296296298</v>
      </c>
      <c r="G25" s="32">
        <f t="shared" si="0"/>
        <v>11.187006678809958</v>
      </c>
      <c r="H25" s="32">
        <v>2.4245582688108005</v>
      </c>
      <c r="I25" s="32">
        <v>1.3114754098360657</v>
      </c>
      <c r="J25" s="32">
        <f t="shared" si="1"/>
        <v>119.42304035745681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</row>
    <row r="26" spans="1:226" ht="12" customHeight="1" x14ac:dyDescent="0.2">
      <c r="A26" s="31">
        <v>1927</v>
      </c>
      <c r="B26" s="33" t="s">
        <v>4</v>
      </c>
      <c r="C26" s="32">
        <v>102.4</v>
      </c>
      <c r="D26" s="33" t="s">
        <v>4</v>
      </c>
      <c r="E26" s="32">
        <v>6.3114754098360661</v>
      </c>
      <c r="F26" s="32">
        <v>5.9259259259259256</v>
      </c>
      <c r="G26" s="32">
        <f t="shared" si="0"/>
        <v>12.237401335761991</v>
      </c>
      <c r="H26" s="32">
        <v>2.647860378652517</v>
      </c>
      <c r="I26" s="32">
        <v>1.3114754098360657</v>
      </c>
      <c r="J26" s="32">
        <f t="shared" si="1"/>
        <v>118.59673712425057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</row>
    <row r="27" spans="1:226" ht="12" customHeight="1" x14ac:dyDescent="0.2">
      <c r="A27" s="31">
        <v>1928</v>
      </c>
      <c r="B27" s="33" t="s">
        <v>4</v>
      </c>
      <c r="C27" s="32">
        <v>103.7</v>
      </c>
      <c r="D27" s="33" t="s">
        <v>4</v>
      </c>
      <c r="E27" s="32">
        <v>6.4754098360655741</v>
      </c>
      <c r="F27" s="32">
        <v>6.2962962962962958</v>
      </c>
      <c r="G27" s="32">
        <f t="shared" si="0"/>
        <v>12.771706132361871</v>
      </c>
      <c r="H27" s="32">
        <v>2.4963452271373656</v>
      </c>
      <c r="I27" s="32">
        <v>1.3934426229508197</v>
      </c>
      <c r="J27" s="32">
        <f t="shared" si="1"/>
        <v>120.36149398245006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</row>
    <row r="28" spans="1:226" ht="12" customHeight="1" x14ac:dyDescent="0.2">
      <c r="A28" s="31">
        <v>1929</v>
      </c>
      <c r="B28" s="33" t="s">
        <v>4</v>
      </c>
      <c r="C28" s="32">
        <v>96.9</v>
      </c>
      <c r="D28" s="33" t="s">
        <v>4</v>
      </c>
      <c r="E28" s="32">
        <v>6.3934426229508201</v>
      </c>
      <c r="F28" s="32">
        <v>5.7407407407407405</v>
      </c>
      <c r="G28" s="32">
        <f t="shared" si="0"/>
        <v>12.134183363691561</v>
      </c>
      <c r="H28" s="32">
        <v>2.2683956900752613</v>
      </c>
      <c r="I28" s="32">
        <v>1.3934426229508197</v>
      </c>
      <c r="J28" s="32">
        <f t="shared" si="1"/>
        <v>112.69602167671765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</row>
    <row r="29" spans="1:226" ht="12" customHeight="1" x14ac:dyDescent="0.2">
      <c r="A29" s="31">
        <v>1930</v>
      </c>
      <c r="B29" s="33" t="s">
        <v>4</v>
      </c>
      <c r="C29" s="32">
        <v>109.6</v>
      </c>
      <c r="D29" s="33" t="s">
        <v>4</v>
      </c>
      <c r="E29" s="32">
        <v>6.0655737704918034</v>
      </c>
      <c r="F29" s="32">
        <v>5.3703703703703702</v>
      </c>
      <c r="G29" s="32">
        <f t="shared" si="0"/>
        <v>11.435944140862173</v>
      </c>
      <c r="H29" s="32">
        <v>2.326330608045915</v>
      </c>
      <c r="I29" s="32">
        <v>1.1475409836065573</v>
      </c>
      <c r="J29" s="32">
        <f t="shared" si="1"/>
        <v>124.50981573251465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</row>
    <row r="30" spans="1:226" ht="12" customHeight="1" x14ac:dyDescent="0.2">
      <c r="A30" s="72">
        <v>1931</v>
      </c>
      <c r="B30" s="73" t="s">
        <v>4</v>
      </c>
      <c r="C30" s="74">
        <v>100.5</v>
      </c>
      <c r="D30" s="73" t="s">
        <v>4</v>
      </c>
      <c r="E30" s="74">
        <v>5.4918032786885247</v>
      </c>
      <c r="F30" s="74">
        <v>5.0925925925925926</v>
      </c>
      <c r="G30" s="74">
        <f t="shared" si="0"/>
        <v>10.584395871281117</v>
      </c>
      <c r="H30" s="74">
        <v>1.9911292796939015</v>
      </c>
      <c r="I30" s="74">
        <v>1.0655737704918034</v>
      </c>
      <c r="J30" s="74">
        <f t="shared" si="1"/>
        <v>114.14109892146683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</row>
    <row r="31" spans="1:226" ht="12" customHeight="1" x14ac:dyDescent="0.2">
      <c r="A31" s="72">
        <v>1932</v>
      </c>
      <c r="B31" s="73" t="s">
        <v>4</v>
      </c>
      <c r="C31" s="74">
        <v>94.7</v>
      </c>
      <c r="D31" s="73" t="s">
        <v>4</v>
      </c>
      <c r="E31" s="74">
        <v>4.7540983606557381</v>
      </c>
      <c r="F31" s="74">
        <v>4.9074074074074066</v>
      </c>
      <c r="G31" s="74">
        <f t="shared" si="0"/>
        <v>9.6615057680631438</v>
      </c>
      <c r="H31" s="74">
        <v>2.821168805385601</v>
      </c>
      <c r="I31" s="74">
        <v>1.1475409836065573</v>
      </c>
      <c r="J31" s="74">
        <f t="shared" si="1"/>
        <v>108.33021555705531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</row>
    <row r="32" spans="1:226" ht="12" customHeight="1" x14ac:dyDescent="0.2">
      <c r="A32" s="72">
        <v>1933</v>
      </c>
      <c r="B32" s="73" t="s">
        <v>4</v>
      </c>
      <c r="C32" s="74">
        <v>93.7</v>
      </c>
      <c r="D32" s="73" t="s">
        <v>4</v>
      </c>
      <c r="E32" s="74">
        <v>5.9836065573770494</v>
      </c>
      <c r="F32" s="74">
        <v>5.1851851851851842</v>
      </c>
      <c r="G32" s="74">
        <f t="shared" si="0"/>
        <v>11.168791742562235</v>
      </c>
      <c r="H32" s="74">
        <v>2.9581551067554641</v>
      </c>
      <c r="I32" s="74">
        <v>0.98360655737704916</v>
      </c>
      <c r="J32" s="74">
        <f t="shared" si="1"/>
        <v>108.81055340669475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</row>
    <row r="33" spans="1:226" ht="12" customHeight="1" x14ac:dyDescent="0.2">
      <c r="A33" s="72">
        <v>1934</v>
      </c>
      <c r="B33" s="73" t="s">
        <v>4</v>
      </c>
      <c r="C33" s="74">
        <v>93.7</v>
      </c>
      <c r="D33" s="73" t="s">
        <v>4</v>
      </c>
      <c r="E33" s="74">
        <v>5.9836065573770494</v>
      </c>
      <c r="F33" s="74">
        <v>3.8888888888888888</v>
      </c>
      <c r="G33" s="74">
        <f t="shared" si="0"/>
        <v>9.8724954462659387</v>
      </c>
      <c r="H33" s="74">
        <v>3.0911707906943162</v>
      </c>
      <c r="I33" s="74">
        <v>0.98360655737704916</v>
      </c>
      <c r="J33" s="74">
        <f t="shared" si="1"/>
        <v>107.64727279433731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</row>
    <row r="34" spans="1:226" ht="12" customHeight="1" x14ac:dyDescent="0.2">
      <c r="A34" s="72">
        <v>1935</v>
      </c>
      <c r="B34" s="73" t="s">
        <v>4</v>
      </c>
      <c r="C34" s="74">
        <v>97.8</v>
      </c>
      <c r="D34" s="73" t="s">
        <v>4</v>
      </c>
      <c r="E34" s="74">
        <v>5.6557377049180335</v>
      </c>
      <c r="F34" s="74">
        <v>2.2222222222222219</v>
      </c>
      <c r="G34" s="74">
        <f t="shared" si="0"/>
        <v>7.8779599271402549</v>
      </c>
      <c r="H34" s="74">
        <v>3.1451350912339602</v>
      </c>
      <c r="I34" s="74">
        <v>0.98360655737704916</v>
      </c>
      <c r="J34" s="74">
        <f t="shared" si="1"/>
        <v>109.80670157575125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</row>
    <row r="35" spans="1:226" ht="12" customHeight="1" x14ac:dyDescent="0.2">
      <c r="A35" s="31">
        <v>1936</v>
      </c>
      <c r="B35" s="33" t="s">
        <v>4</v>
      </c>
      <c r="C35" s="32">
        <v>97.3</v>
      </c>
      <c r="D35" s="33" t="s">
        <v>4</v>
      </c>
      <c r="E35" s="32">
        <v>6.8852459016393448</v>
      </c>
      <c r="F35" s="32">
        <v>2.5925925925925921</v>
      </c>
      <c r="G35" s="32">
        <f t="shared" si="0"/>
        <v>9.4778384942319374</v>
      </c>
      <c r="H35" s="32">
        <v>2.9936199397188084</v>
      </c>
      <c r="I35" s="32">
        <v>1.1475409836065573</v>
      </c>
      <c r="J35" s="32">
        <f t="shared" si="1"/>
        <v>110.9189994175573</v>
      </c>
    </row>
    <row r="36" spans="1:226" ht="12" customHeight="1" x14ac:dyDescent="0.2">
      <c r="A36" s="31">
        <v>1937</v>
      </c>
      <c r="B36" s="33" t="s">
        <v>4</v>
      </c>
      <c r="C36" s="32">
        <v>96.4</v>
      </c>
      <c r="D36" s="33" t="s">
        <v>4</v>
      </c>
      <c r="E36" s="32">
        <v>6.1475409836065573</v>
      </c>
      <c r="F36" s="32">
        <v>2.5</v>
      </c>
      <c r="G36" s="32">
        <f t="shared" si="0"/>
        <v>8.6475409836065573</v>
      </c>
      <c r="H36" s="32">
        <v>2.5608677603912864</v>
      </c>
      <c r="I36" s="32">
        <v>0.98360655737704916</v>
      </c>
      <c r="J36" s="32">
        <f t="shared" si="1"/>
        <v>108.5920153013749</v>
      </c>
    </row>
    <row r="37" spans="1:226" ht="12" customHeight="1" x14ac:dyDescent="0.2">
      <c r="A37" s="31">
        <v>1938</v>
      </c>
      <c r="B37" s="33" t="s">
        <v>4</v>
      </c>
      <c r="C37" s="32">
        <v>95.2</v>
      </c>
      <c r="D37" s="33" t="s">
        <v>4</v>
      </c>
      <c r="E37" s="32">
        <v>6.3114754098360661</v>
      </c>
      <c r="F37" s="32">
        <v>2.4074074074074074</v>
      </c>
      <c r="G37" s="32">
        <f t="shared" si="0"/>
        <v>8.7188828172434736</v>
      </c>
      <c r="H37" s="32">
        <v>2.6220964860035738</v>
      </c>
      <c r="I37" s="32">
        <v>1.2295081967213115</v>
      </c>
      <c r="J37" s="32">
        <f t="shared" si="1"/>
        <v>107.77048749996835</v>
      </c>
    </row>
    <row r="38" spans="1:226" ht="12" customHeight="1" x14ac:dyDescent="0.2">
      <c r="A38" s="31">
        <v>1939</v>
      </c>
      <c r="B38" s="33" t="s">
        <v>4</v>
      </c>
      <c r="C38" s="32">
        <v>100.8</v>
      </c>
      <c r="D38" s="33" t="s">
        <v>4</v>
      </c>
      <c r="E38" s="32">
        <v>6.557377049180328</v>
      </c>
      <c r="F38" s="32">
        <v>2.6851851851851851</v>
      </c>
      <c r="G38" s="32">
        <f t="shared" si="0"/>
        <v>9.2425622343655132</v>
      </c>
      <c r="H38" s="32">
        <v>2.2683956900752613</v>
      </c>
      <c r="I38" s="32">
        <v>1.1475409836065573</v>
      </c>
      <c r="J38" s="32">
        <f t="shared" si="1"/>
        <v>113.45849890804733</v>
      </c>
    </row>
    <row r="39" spans="1:226" ht="12" customHeight="1" x14ac:dyDescent="0.2">
      <c r="A39" s="31">
        <v>1940</v>
      </c>
      <c r="B39" s="33" t="s">
        <v>4</v>
      </c>
      <c r="C39" s="32">
        <v>95.7</v>
      </c>
      <c r="D39" s="33" t="s">
        <v>4</v>
      </c>
      <c r="E39" s="32">
        <v>6.4754098360655741</v>
      </c>
      <c r="F39" s="32">
        <v>2.6851851851851851</v>
      </c>
      <c r="G39" s="32">
        <f t="shared" si="0"/>
        <v>9.1605950212507601</v>
      </c>
      <c r="H39" s="32">
        <v>2.2611312650026165</v>
      </c>
      <c r="I39" s="32">
        <v>1.3114754098360657</v>
      </c>
      <c r="J39" s="32">
        <f t="shared" si="1"/>
        <v>108.43320169608944</v>
      </c>
    </row>
    <row r="40" spans="1:226" ht="12" customHeight="1" x14ac:dyDescent="0.2">
      <c r="A40" s="72">
        <v>1941</v>
      </c>
      <c r="B40" s="73" t="s">
        <v>4</v>
      </c>
      <c r="C40" s="74">
        <v>104.3</v>
      </c>
      <c r="D40" s="73" t="s">
        <v>4</v>
      </c>
      <c r="E40" s="74">
        <v>7.0491803278688527</v>
      </c>
      <c r="F40" s="74">
        <v>3.7962962962962958</v>
      </c>
      <c r="G40" s="74">
        <f t="shared" si="0"/>
        <v>10.845476624165148</v>
      </c>
      <c r="H40" s="74">
        <v>1.7171566769541757</v>
      </c>
      <c r="I40" s="74">
        <v>1.3934426229508197</v>
      </c>
      <c r="J40" s="74">
        <f t="shared" si="1"/>
        <v>118.25607592407013</v>
      </c>
    </row>
    <row r="41" spans="1:226" ht="12" customHeight="1" x14ac:dyDescent="0.2">
      <c r="A41" s="72">
        <v>1942</v>
      </c>
      <c r="B41" s="73" t="s">
        <v>4</v>
      </c>
      <c r="C41" s="74">
        <v>81.8</v>
      </c>
      <c r="D41" s="73" t="s">
        <v>4</v>
      </c>
      <c r="E41" s="74">
        <v>11.39344262295082</v>
      </c>
      <c r="F41" s="74">
        <v>4.3518518518518521</v>
      </c>
      <c r="G41" s="74">
        <f t="shared" si="0"/>
        <v>15.745294474802673</v>
      </c>
      <c r="H41" s="74">
        <v>2.4140000360965228</v>
      </c>
      <c r="I41" s="74">
        <v>1.2295081967213115</v>
      </c>
      <c r="J41" s="74">
        <f t="shared" si="1"/>
        <v>101.18880270762051</v>
      </c>
    </row>
    <row r="42" spans="1:226" ht="12" customHeight="1" x14ac:dyDescent="0.2">
      <c r="A42" s="72">
        <v>1943</v>
      </c>
      <c r="B42" s="73" t="s">
        <v>4</v>
      </c>
      <c r="C42" s="74">
        <v>80.7</v>
      </c>
      <c r="D42" s="73" t="s">
        <v>4</v>
      </c>
      <c r="E42" s="74">
        <v>9.754098360655739</v>
      </c>
      <c r="F42" s="74">
        <v>3.981481481481481</v>
      </c>
      <c r="G42" s="74">
        <f t="shared" si="0"/>
        <v>13.73557984213722</v>
      </c>
      <c r="H42" s="74">
        <v>2.8666053025790967</v>
      </c>
      <c r="I42" s="74">
        <v>1.3934426229508197</v>
      </c>
      <c r="J42" s="74">
        <f t="shared" si="1"/>
        <v>98.695627767667148</v>
      </c>
    </row>
    <row r="43" spans="1:226" ht="12" customHeight="1" x14ac:dyDescent="0.2">
      <c r="A43" s="72">
        <v>1944</v>
      </c>
      <c r="B43" s="73" t="s">
        <v>4</v>
      </c>
      <c r="C43" s="74">
        <v>89.5</v>
      </c>
      <c r="D43" s="73" t="s">
        <v>4</v>
      </c>
      <c r="E43" s="74">
        <v>9.5081967213114762</v>
      </c>
      <c r="F43" s="74">
        <v>3.6111111111111107</v>
      </c>
      <c r="G43" s="74">
        <f t="shared" si="0"/>
        <v>13.119307832422587</v>
      </c>
      <c r="H43" s="74">
        <v>2.9970039886656918</v>
      </c>
      <c r="I43" s="74">
        <v>1.3114754098360657</v>
      </c>
      <c r="J43" s="74">
        <f t="shared" si="1"/>
        <v>106.92778723092435</v>
      </c>
    </row>
    <row r="44" spans="1:226" ht="12" customHeight="1" x14ac:dyDescent="0.2">
      <c r="A44" s="72">
        <v>1945</v>
      </c>
      <c r="B44" s="73" t="s">
        <v>4</v>
      </c>
      <c r="C44" s="74">
        <v>73.900000000000006</v>
      </c>
      <c r="D44" s="73" t="s">
        <v>4</v>
      </c>
      <c r="E44" s="74">
        <v>9.8360655737704921</v>
      </c>
      <c r="F44" s="74">
        <v>3.6111111111111107</v>
      </c>
      <c r="G44" s="74">
        <f t="shared" si="0"/>
        <v>13.447176684881603</v>
      </c>
      <c r="H44" s="74">
        <v>3.2263071453065502</v>
      </c>
      <c r="I44" s="74">
        <v>1.4754098360655739</v>
      </c>
      <c r="J44" s="74">
        <f t="shared" si="1"/>
        <v>92.048893666253733</v>
      </c>
    </row>
    <row r="45" spans="1:226" ht="12" customHeight="1" x14ac:dyDescent="0.2">
      <c r="A45" s="31">
        <v>1946</v>
      </c>
      <c r="B45" s="33" t="s">
        <v>4</v>
      </c>
      <c r="C45" s="32">
        <v>75.099999999999994</v>
      </c>
      <c r="D45" s="33" t="s">
        <v>4</v>
      </c>
      <c r="E45" s="32">
        <v>9.754098360655739</v>
      </c>
      <c r="F45" s="32">
        <v>3.5185185185185182</v>
      </c>
      <c r="G45" s="32">
        <f t="shared" si="0"/>
        <v>13.272616879174258</v>
      </c>
      <c r="H45" s="32">
        <v>3.1121970148176219</v>
      </c>
      <c r="I45" s="32">
        <v>1.4754098360655739</v>
      </c>
      <c r="J45" s="32">
        <f t="shared" si="1"/>
        <v>92.96022373005745</v>
      </c>
    </row>
    <row r="46" spans="1:226" ht="12" customHeight="1" x14ac:dyDescent="0.2">
      <c r="A46" s="31">
        <v>1947</v>
      </c>
      <c r="B46" s="33" t="s">
        <v>4</v>
      </c>
      <c r="C46" s="32">
        <v>95.1</v>
      </c>
      <c r="D46" s="33" t="s">
        <v>4</v>
      </c>
      <c r="E46" s="32">
        <v>10.491803278688526</v>
      </c>
      <c r="F46" s="32">
        <v>4.1666666666666661</v>
      </c>
      <c r="G46" s="32">
        <f t="shared" si="0"/>
        <v>14.658469945355192</v>
      </c>
      <c r="H46" s="32">
        <v>2.5556337646867728</v>
      </c>
      <c r="I46" s="32">
        <v>1.1475409836065573</v>
      </c>
      <c r="J46" s="32">
        <f t="shared" si="1"/>
        <v>113.46164469364852</v>
      </c>
    </row>
    <row r="47" spans="1:226" ht="12" customHeight="1" x14ac:dyDescent="0.2">
      <c r="A47" s="31">
        <v>1948</v>
      </c>
      <c r="B47" s="33" t="s">
        <v>4</v>
      </c>
      <c r="C47" s="32">
        <v>94.1</v>
      </c>
      <c r="D47" s="33" t="s">
        <v>4</v>
      </c>
      <c r="E47" s="32">
        <v>6.8032786885245908</v>
      </c>
      <c r="F47" s="32">
        <v>3.7962962962962958</v>
      </c>
      <c r="G47" s="32">
        <f t="shared" si="0"/>
        <v>10.599574984820887</v>
      </c>
      <c r="H47" s="32">
        <v>1.7678271698521848</v>
      </c>
      <c r="I47" s="32">
        <v>1.0655737704918034</v>
      </c>
      <c r="J47" s="32">
        <f t="shared" si="1"/>
        <v>107.53297592516488</v>
      </c>
    </row>
    <row r="48" spans="1:226" ht="12" customHeight="1" x14ac:dyDescent="0.2">
      <c r="A48" s="31">
        <v>1949</v>
      </c>
      <c r="B48" s="33" t="s">
        <v>4</v>
      </c>
      <c r="C48" s="32">
        <v>96.4</v>
      </c>
      <c r="D48" s="33" t="s">
        <v>4</v>
      </c>
      <c r="E48" s="32">
        <v>7.0491803278688527</v>
      </c>
      <c r="F48" s="32">
        <v>3.7962962962962958</v>
      </c>
      <c r="G48" s="32">
        <f t="shared" si="0"/>
        <v>10.845476624165148</v>
      </c>
      <c r="H48" s="32">
        <v>1.3463100330283178</v>
      </c>
      <c r="I48" s="32">
        <v>1.2295081967213115</v>
      </c>
      <c r="J48" s="32">
        <f t="shared" si="1"/>
        <v>109.82129485391478</v>
      </c>
    </row>
    <row r="49" spans="1:10" ht="12" customHeight="1" x14ac:dyDescent="0.2">
      <c r="A49" s="31">
        <v>1950</v>
      </c>
      <c r="B49" s="33" t="s">
        <v>4</v>
      </c>
      <c r="C49" s="32">
        <v>100.6</v>
      </c>
      <c r="D49" s="33" t="s">
        <v>4</v>
      </c>
      <c r="E49" s="32">
        <v>7.5409836065573765</v>
      </c>
      <c r="F49" s="32">
        <v>4.1666666666666661</v>
      </c>
      <c r="G49" s="32">
        <f t="shared" si="0"/>
        <v>11.707650273224044</v>
      </c>
      <c r="H49" s="32">
        <v>1.0611023877849368</v>
      </c>
      <c r="I49" s="32">
        <v>1.3114754098360657</v>
      </c>
      <c r="J49" s="32">
        <f t="shared" si="1"/>
        <v>114.68022807084505</v>
      </c>
    </row>
    <row r="50" spans="1:10" ht="12" customHeight="1" x14ac:dyDescent="0.2">
      <c r="A50" s="72">
        <v>1951</v>
      </c>
      <c r="B50" s="73" t="s">
        <v>4</v>
      </c>
      <c r="C50" s="74">
        <v>94</v>
      </c>
      <c r="D50" s="73" t="s">
        <v>4</v>
      </c>
      <c r="E50" s="74">
        <v>7.3770491803278686</v>
      </c>
      <c r="F50" s="74">
        <v>3.7962962962962958</v>
      </c>
      <c r="G50" s="74">
        <f t="shared" si="0"/>
        <v>11.173345476624164</v>
      </c>
      <c r="H50" s="74">
        <v>1.1335661559008789</v>
      </c>
      <c r="I50" s="74">
        <v>1.3934426229508197</v>
      </c>
      <c r="J50" s="74">
        <f t="shared" si="1"/>
        <v>107.70035425547586</v>
      </c>
    </row>
    <row r="51" spans="1:10" ht="12" customHeight="1" x14ac:dyDescent="0.2">
      <c r="A51" s="72">
        <v>1952</v>
      </c>
      <c r="B51" s="73" t="s">
        <v>4</v>
      </c>
      <c r="C51" s="74">
        <v>97.1</v>
      </c>
      <c r="D51" s="73" t="s">
        <v>4</v>
      </c>
      <c r="E51" s="74">
        <v>7.1311475409836058</v>
      </c>
      <c r="F51" s="74">
        <v>3.6111111111111107</v>
      </c>
      <c r="G51" s="74">
        <f t="shared" si="0"/>
        <v>10.742258652094716</v>
      </c>
      <c r="H51" s="74">
        <v>0.77986535997256667</v>
      </c>
      <c r="I51" s="74">
        <v>1.3114754098360657</v>
      </c>
      <c r="J51" s="74">
        <f t="shared" si="1"/>
        <v>109.93359942190334</v>
      </c>
    </row>
    <row r="52" spans="1:10" ht="12" customHeight="1" x14ac:dyDescent="0.2">
      <c r="A52" s="72">
        <v>1953</v>
      </c>
      <c r="B52" s="73" t="s">
        <v>4</v>
      </c>
      <c r="C52" s="74">
        <v>97.2</v>
      </c>
      <c r="D52" s="73" t="s">
        <v>4</v>
      </c>
      <c r="E52" s="74">
        <v>7.2131147540983616</v>
      </c>
      <c r="F52" s="74">
        <v>3.7037037037037033</v>
      </c>
      <c r="G52" s="74">
        <f t="shared" si="0"/>
        <v>10.916818457802066</v>
      </c>
      <c r="H52" s="74">
        <v>0.77986535997256667</v>
      </c>
      <c r="I52" s="74">
        <v>1.1475409836065573</v>
      </c>
      <c r="J52" s="74">
        <f t="shared" si="1"/>
        <v>110.04422480138119</v>
      </c>
    </row>
    <row r="53" spans="1:10" ht="12" customHeight="1" x14ac:dyDescent="0.2">
      <c r="A53" s="72">
        <v>1954</v>
      </c>
      <c r="B53" s="73" t="s">
        <v>4</v>
      </c>
      <c r="C53" s="74">
        <v>97.2</v>
      </c>
      <c r="D53" s="73" t="s">
        <v>4</v>
      </c>
      <c r="E53" s="74">
        <v>7.2131147540983616</v>
      </c>
      <c r="F53" s="74">
        <v>3.7037037037037033</v>
      </c>
      <c r="G53" s="74">
        <f>SUM(D53:F53)</f>
        <v>10.916818457802066</v>
      </c>
      <c r="H53" s="74">
        <v>0.77986535997256667</v>
      </c>
      <c r="I53" s="74">
        <v>1.1475409836065573</v>
      </c>
      <c r="J53" s="74">
        <f>SUM(C53,G53,H53,I53)</f>
        <v>110.04422480138119</v>
      </c>
    </row>
    <row r="54" spans="1:10" ht="12" customHeight="1" x14ac:dyDescent="0.2">
      <c r="A54" s="72">
        <v>1955</v>
      </c>
      <c r="B54" s="73" t="s">
        <v>4</v>
      </c>
      <c r="C54" s="74">
        <v>95.6</v>
      </c>
      <c r="D54" s="73" t="s">
        <v>4</v>
      </c>
      <c r="E54" s="74">
        <v>7.2131147540983616</v>
      </c>
      <c r="F54" s="74">
        <v>3.425925925925926</v>
      </c>
      <c r="G54" s="74">
        <f t="shared" si="0"/>
        <v>10.639040680024287</v>
      </c>
      <c r="H54" s="74">
        <v>0.71137220928763512</v>
      </c>
      <c r="I54" s="74">
        <v>1.0655737704918034</v>
      </c>
      <c r="J54" s="74">
        <f t="shared" si="1"/>
        <v>108.01598665980373</v>
      </c>
    </row>
    <row r="55" spans="1:10" ht="12" customHeight="1" x14ac:dyDescent="0.2">
      <c r="A55" s="140">
        <v>1956</v>
      </c>
      <c r="B55" s="141" t="s">
        <v>4</v>
      </c>
      <c r="C55" s="142">
        <v>96.3</v>
      </c>
      <c r="D55" s="141" t="s">
        <v>4</v>
      </c>
      <c r="E55" s="142">
        <v>7.3770491803278686</v>
      </c>
      <c r="F55" s="142">
        <v>3.425925925925926</v>
      </c>
      <c r="G55" s="142">
        <f t="shared" si="0"/>
        <v>10.802975106253795</v>
      </c>
      <c r="H55" s="142">
        <v>0.63890844117169321</v>
      </c>
      <c r="I55" s="142">
        <v>1.1475409836065573</v>
      </c>
      <c r="J55" s="142">
        <f t="shared" si="1"/>
        <v>108.88942453103205</v>
      </c>
    </row>
    <row r="56" spans="1:10" ht="12" customHeight="1" x14ac:dyDescent="0.2">
      <c r="A56" s="31">
        <v>1957</v>
      </c>
      <c r="B56" s="33" t="s">
        <v>4</v>
      </c>
      <c r="C56" s="32">
        <v>97.8</v>
      </c>
      <c r="D56" s="33" t="s">
        <v>4</v>
      </c>
      <c r="E56" s="32">
        <v>7.3770491803278686</v>
      </c>
      <c r="F56" s="32">
        <v>3.1481481481481479</v>
      </c>
      <c r="G56" s="32">
        <f t="shared" si="0"/>
        <v>10.525197328476017</v>
      </c>
      <c r="H56" s="32">
        <v>0.63890844117169321</v>
      </c>
      <c r="I56" s="32">
        <v>0.98360655737704916</v>
      </c>
      <c r="J56" s="32">
        <f t="shared" si="1"/>
        <v>109.94771232702475</v>
      </c>
    </row>
    <row r="57" spans="1:10" ht="12" customHeight="1" x14ac:dyDescent="0.2">
      <c r="A57" s="31">
        <v>1958</v>
      </c>
      <c r="B57" s="33" t="s">
        <v>4</v>
      </c>
      <c r="C57" s="32">
        <v>95</v>
      </c>
      <c r="D57" s="33" t="s">
        <v>4</v>
      </c>
      <c r="E57" s="32">
        <v>7.2950819672131155</v>
      </c>
      <c r="F57" s="32">
        <v>2.9629629629629628</v>
      </c>
      <c r="G57" s="32">
        <f t="shared" si="0"/>
        <v>10.258044930176078</v>
      </c>
      <c r="H57" s="32">
        <v>0.63890844117169321</v>
      </c>
      <c r="I57" s="32">
        <v>0.98360655737704916</v>
      </c>
      <c r="J57" s="32">
        <f t="shared" si="1"/>
        <v>106.88055992872482</v>
      </c>
    </row>
    <row r="58" spans="1:10" ht="12" customHeight="1" x14ac:dyDescent="0.2">
      <c r="A58" s="31">
        <v>1959</v>
      </c>
      <c r="B58" s="33" t="s">
        <v>4</v>
      </c>
      <c r="C58" s="32">
        <v>96.8</v>
      </c>
      <c r="D58" s="33" t="s">
        <v>4</v>
      </c>
      <c r="E58" s="32">
        <v>7.7868852459016393</v>
      </c>
      <c r="F58" s="32">
        <v>3.425925925925926</v>
      </c>
      <c r="G58" s="32">
        <f t="shared" si="0"/>
        <v>11.212811171827566</v>
      </c>
      <c r="H58" s="32">
        <v>0.64287905860270378</v>
      </c>
      <c r="I58" s="32">
        <v>1.1475409836065573</v>
      </c>
      <c r="J58" s="32">
        <f t="shared" si="1"/>
        <v>109.80323121403683</v>
      </c>
    </row>
    <row r="59" spans="1:10" ht="12" customHeight="1" x14ac:dyDescent="0.2">
      <c r="A59" s="31">
        <v>1960</v>
      </c>
      <c r="B59" s="33" t="s">
        <v>4</v>
      </c>
      <c r="C59" s="32">
        <v>96.4</v>
      </c>
      <c r="D59" s="33" t="s">
        <v>4</v>
      </c>
      <c r="E59" s="32">
        <v>8.032786885245903</v>
      </c>
      <c r="F59" s="32">
        <v>3.6111111111111107</v>
      </c>
      <c r="G59" s="32">
        <f t="shared" si="0"/>
        <v>11.643897996357014</v>
      </c>
      <c r="H59" s="32">
        <v>0.57041529048676165</v>
      </c>
      <c r="I59" s="32">
        <v>1.1475409836065573</v>
      </c>
      <c r="J59" s="32">
        <f t="shared" si="1"/>
        <v>109.76185427045034</v>
      </c>
    </row>
    <row r="60" spans="1:10" ht="12" customHeight="1" x14ac:dyDescent="0.2">
      <c r="A60" s="72">
        <v>1961</v>
      </c>
      <c r="B60" s="73" t="s">
        <v>4</v>
      </c>
      <c r="C60" s="74">
        <f>Sugar!P8</f>
        <v>97.600859351047404</v>
      </c>
      <c r="D60" s="73" t="s">
        <v>4</v>
      </c>
      <c r="E60" s="73">
        <v>8.278688524590164</v>
      </c>
      <c r="F60" s="73">
        <v>3.425925925925926</v>
      </c>
      <c r="G60" s="73">
        <f t="shared" si="0"/>
        <v>11.70461445051609</v>
      </c>
      <c r="H60" s="73">
        <v>0.56712148284512787</v>
      </c>
      <c r="I60" s="73">
        <v>1.1475409836065573</v>
      </c>
      <c r="J60" s="73">
        <f t="shared" si="1"/>
        <v>111.02013626801518</v>
      </c>
    </row>
    <row r="61" spans="1:10" ht="12" customHeight="1" x14ac:dyDescent="0.2">
      <c r="A61" s="72">
        <v>1962</v>
      </c>
      <c r="B61" s="73" t="s">
        <v>4</v>
      </c>
      <c r="C61" s="74">
        <f>Sugar!P9</f>
        <v>97.797311688152448</v>
      </c>
      <c r="D61" s="73" t="s">
        <v>4</v>
      </c>
      <c r="E61" s="74">
        <v>8.6885245901639347</v>
      </c>
      <c r="F61" s="74">
        <v>3.425925925925926</v>
      </c>
      <c r="G61" s="74">
        <f>SUM(D61:F61)</f>
        <v>12.11445051608986</v>
      </c>
      <c r="H61" s="74">
        <v>0.4946577147291859</v>
      </c>
      <c r="I61" s="74">
        <v>1.0655737704918034</v>
      </c>
      <c r="J61" s="74">
        <f>SUM(C61,G61,H61,I61)</f>
        <v>111.4719936894633</v>
      </c>
    </row>
    <row r="62" spans="1:10" ht="12" customHeight="1" x14ac:dyDescent="0.2">
      <c r="A62" s="72">
        <v>1963</v>
      </c>
      <c r="B62" s="73" t="s">
        <v>4</v>
      </c>
      <c r="C62" s="74">
        <f>Sugar!P10</f>
        <v>97.897920225319524</v>
      </c>
      <c r="D62" s="73" t="s">
        <v>4</v>
      </c>
      <c r="E62" s="74">
        <v>9.5081967213114762</v>
      </c>
      <c r="F62" s="74">
        <v>3.6111111111111107</v>
      </c>
      <c r="G62" s="74">
        <f>SUM(D62:F62)</f>
        <v>13.119307832422587</v>
      </c>
      <c r="H62" s="74">
        <v>0.4946577147291859</v>
      </c>
      <c r="I62" s="74">
        <v>1.1475409836065573</v>
      </c>
      <c r="J62" s="74">
        <f>SUM(C62,G62,H62,I62)</f>
        <v>112.65942675607786</v>
      </c>
    </row>
    <row r="63" spans="1:10" ht="12" customHeight="1" x14ac:dyDescent="0.2">
      <c r="A63" s="72">
        <v>1964</v>
      </c>
      <c r="B63" s="73" t="s">
        <v>4</v>
      </c>
      <c r="C63" s="74">
        <f>Sugar!P11</f>
        <v>97.299141375326471</v>
      </c>
      <c r="D63" s="73" t="s">
        <v>4</v>
      </c>
      <c r="E63" s="74">
        <v>10.081967213114755</v>
      </c>
      <c r="F63" s="74">
        <v>4.3518518518518521</v>
      </c>
      <c r="G63" s="74">
        <f>SUM(D63:F63)</f>
        <v>14.433819064966606</v>
      </c>
      <c r="H63" s="74">
        <v>0.4946577147291859</v>
      </c>
      <c r="I63" s="74">
        <v>1.0655737704918034</v>
      </c>
      <c r="J63" s="74">
        <f>SUM(C63,G63,H63,I63)</f>
        <v>113.29319192551408</v>
      </c>
    </row>
    <row r="64" spans="1:10" ht="12" customHeight="1" thickBot="1" x14ac:dyDescent="0.25">
      <c r="A64" s="178">
        <v>1965</v>
      </c>
      <c r="B64" s="179" t="s">
        <v>4</v>
      </c>
      <c r="C64" s="180">
        <f>Sugar!P12</f>
        <v>96.804407415638408</v>
      </c>
      <c r="D64" s="179" t="s">
        <v>4</v>
      </c>
      <c r="E64" s="180">
        <v>11.147540983606557</v>
      </c>
      <c r="F64" s="180">
        <v>4.1666666666666661</v>
      </c>
      <c r="G64" s="180">
        <f>SUM(D64:F64)</f>
        <v>15.314207650273223</v>
      </c>
      <c r="H64" s="180">
        <v>0.4946577147291859</v>
      </c>
      <c r="I64" s="180">
        <v>0.98360655737704916</v>
      </c>
      <c r="J64" s="180">
        <f>SUM(C64,G64,H64,I64)</f>
        <v>113.59687933801786</v>
      </c>
    </row>
    <row r="65" spans="1:29" s="6" customFormat="1" ht="12" customHeight="1" thickTop="1" x14ac:dyDescent="0.25">
      <c r="A65" s="22" t="s">
        <v>3</v>
      </c>
      <c r="B65" s="22"/>
      <c r="C65" s="22"/>
      <c r="D65" s="22"/>
      <c r="E65" s="22"/>
      <c r="F65" s="22"/>
      <c r="G65" s="22"/>
      <c r="H65" s="22"/>
      <c r="I65" s="22"/>
      <c r="J65" s="22"/>
      <c r="K6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s="6" customFormat="1" ht="12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3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s="6" customFormat="1" ht="12" customHeight="1" x14ac:dyDescent="0.25">
      <c r="A67" s="185" t="s">
        <v>95</v>
      </c>
      <c r="B67" s="22"/>
      <c r="C67" s="22"/>
      <c r="D67" s="22"/>
      <c r="E67" s="22"/>
      <c r="F67" s="22"/>
      <c r="G67" s="22"/>
      <c r="H67" s="22"/>
      <c r="I67" s="22"/>
      <c r="J67" s="22"/>
      <c r="K67" s="23"/>
      <c r="L67" s="66"/>
      <c r="M67" s="66"/>
      <c r="N67" s="5"/>
      <c r="O67" s="5"/>
      <c r="P67" s="5"/>
      <c r="Q67" s="5"/>
    </row>
    <row r="68" spans="1:29" s="6" customFormat="1" ht="12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3"/>
      <c r="L68" s="66"/>
      <c r="M68" s="66"/>
      <c r="N68" s="5"/>
      <c r="O68" s="5"/>
      <c r="P68" s="5"/>
      <c r="Q68" s="5"/>
    </row>
    <row r="69" spans="1:29" s="6" customFormat="1" ht="12" customHeight="1" x14ac:dyDescent="0.2">
      <c r="A69" s="5" t="s">
        <v>88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" customHeigh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</row>
    <row r="71" spans="1:29" ht="12" customHeight="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</row>
  </sheetData>
  <mergeCells count="15">
    <mergeCell ref="B7:J7"/>
    <mergeCell ref="G5:G6"/>
    <mergeCell ref="H3:H6"/>
    <mergeCell ref="B3:C4"/>
    <mergeCell ref="A2:A6"/>
    <mergeCell ref="A1:H1"/>
    <mergeCell ref="B5:B6"/>
    <mergeCell ref="C5:C6"/>
    <mergeCell ref="I1:J1"/>
    <mergeCell ref="D5:D6"/>
    <mergeCell ref="E5:E6"/>
    <mergeCell ref="F5:F6"/>
    <mergeCell ref="D3:G4"/>
    <mergeCell ref="I3:I6"/>
    <mergeCell ref="J3:J6"/>
  </mergeCells>
  <printOptions horizontalCentered="1" vertic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 fitToPage="1"/>
  </sheetPr>
  <dimension ref="A1:HN68"/>
  <sheetViews>
    <sheetView showZeros="0" showOutlineSymbols="0" zoomScaleNormal="100" workbookViewId="0">
      <pane ySplit="7" topLeftCell="A8" activePane="bottomLeft" state="frozen"/>
      <selection pane="bottomLeft" sqref="A1:I1"/>
    </sheetView>
  </sheetViews>
  <sheetFormatPr defaultColWidth="12.77734375" defaultRowHeight="12" customHeight="1" x14ac:dyDescent="0.2"/>
  <cols>
    <col min="1" max="1" width="12.77734375" style="2" customWidth="1"/>
    <col min="2" max="2" width="12.77734375" style="3" customWidth="1"/>
    <col min="3" max="11" width="12.77734375" style="4" customWidth="1"/>
    <col min="12" max="29" width="12.77734375" style="5" customWidth="1"/>
    <col min="30" max="16384" width="12.77734375" style="6"/>
  </cols>
  <sheetData>
    <row r="1" spans="1:222" s="42" customFormat="1" ht="12" customHeight="1" thickBot="1" x14ac:dyDescent="0.25">
      <c r="A1" s="232" t="s">
        <v>57</v>
      </c>
      <c r="B1" s="232"/>
      <c r="C1" s="232"/>
      <c r="D1" s="232"/>
      <c r="E1" s="232"/>
      <c r="F1" s="232"/>
      <c r="G1" s="232"/>
      <c r="H1" s="232"/>
      <c r="I1" s="232"/>
      <c r="J1" s="198" t="s">
        <v>5</v>
      </c>
      <c r="K1" s="198"/>
      <c r="L1" s="7"/>
      <c r="M1" s="7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22" ht="12" customHeight="1" thickTop="1" x14ac:dyDescent="0.2">
      <c r="A2" s="208" t="s">
        <v>0</v>
      </c>
      <c r="B2" s="201" t="s">
        <v>29</v>
      </c>
      <c r="C2" s="8" t="s">
        <v>6</v>
      </c>
      <c r="D2" s="9"/>
      <c r="E2" s="9"/>
      <c r="F2" s="9"/>
      <c r="G2" s="9"/>
      <c r="H2" s="8"/>
      <c r="I2" s="9"/>
      <c r="J2" s="9"/>
      <c r="K2" s="9"/>
    </row>
    <row r="3" spans="1:222" ht="12" customHeight="1" x14ac:dyDescent="0.2">
      <c r="A3" s="209"/>
      <c r="B3" s="202"/>
      <c r="C3" s="204" t="s">
        <v>58</v>
      </c>
      <c r="D3" s="205"/>
      <c r="E3" s="192" t="s">
        <v>7</v>
      </c>
      <c r="F3" s="193"/>
      <c r="G3" s="193"/>
      <c r="H3" s="194"/>
      <c r="I3" s="214" t="s">
        <v>47</v>
      </c>
      <c r="J3" s="222" t="s">
        <v>12</v>
      </c>
      <c r="K3" s="212" t="s">
        <v>70</v>
      </c>
    </row>
    <row r="4" spans="1:222" ht="12" customHeight="1" x14ac:dyDescent="0.2">
      <c r="A4" s="209"/>
      <c r="B4" s="202"/>
      <c r="C4" s="206"/>
      <c r="D4" s="207"/>
      <c r="E4" s="195"/>
      <c r="F4" s="196"/>
      <c r="G4" s="196"/>
      <c r="H4" s="197"/>
      <c r="I4" s="229"/>
      <c r="J4" s="225"/>
      <c r="K4" s="213"/>
    </row>
    <row r="5" spans="1:222" ht="12" customHeight="1" x14ac:dyDescent="0.2">
      <c r="A5" s="209"/>
      <c r="B5" s="202"/>
      <c r="C5" s="222" t="s">
        <v>8</v>
      </c>
      <c r="D5" s="222" t="s">
        <v>9</v>
      </c>
      <c r="E5" s="222" t="s">
        <v>87</v>
      </c>
      <c r="F5" s="222" t="s">
        <v>10</v>
      </c>
      <c r="G5" s="222" t="s">
        <v>11</v>
      </c>
      <c r="H5" s="216" t="s">
        <v>69</v>
      </c>
      <c r="I5" s="229"/>
      <c r="J5" s="225"/>
      <c r="K5" s="213"/>
    </row>
    <row r="6" spans="1:222" ht="12" customHeight="1" x14ac:dyDescent="0.2">
      <c r="A6" s="210"/>
      <c r="B6" s="203"/>
      <c r="C6" s="223"/>
      <c r="D6" s="223"/>
      <c r="E6" s="223"/>
      <c r="F6" s="223"/>
      <c r="G6" s="223"/>
      <c r="H6" s="223"/>
      <c r="I6" s="215"/>
      <c r="J6" s="223"/>
      <c r="K6" s="195"/>
    </row>
    <row r="7" spans="1:222" ht="12" customHeight="1" x14ac:dyDescent="0.25">
      <c r="A7" s="67"/>
      <c r="B7" s="52" t="s">
        <v>38</v>
      </c>
      <c r="C7" s="189" t="s">
        <v>39</v>
      </c>
      <c r="D7" s="190"/>
      <c r="E7" s="190"/>
      <c r="F7" s="190"/>
      <c r="G7" s="190"/>
      <c r="H7" s="190"/>
      <c r="I7" s="190"/>
      <c r="J7" s="190"/>
      <c r="K7" s="190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67"/>
      <c r="EI7" s="67"/>
      <c r="EJ7" s="67"/>
      <c r="EK7" s="67"/>
      <c r="EL7" s="67"/>
      <c r="EM7" s="67"/>
      <c r="EN7" s="67"/>
      <c r="EO7" s="67"/>
      <c r="EP7" s="67"/>
      <c r="EQ7" s="67"/>
      <c r="ER7" s="67"/>
      <c r="ES7" s="67"/>
      <c r="ET7" s="67"/>
      <c r="EU7" s="67"/>
      <c r="EV7" s="67"/>
      <c r="EW7" s="67"/>
      <c r="EX7" s="67"/>
      <c r="EY7" s="67"/>
      <c r="EZ7" s="67"/>
      <c r="FA7" s="67"/>
      <c r="FB7" s="67"/>
      <c r="FC7" s="67"/>
      <c r="FD7" s="67"/>
      <c r="FE7" s="67"/>
      <c r="FF7" s="67"/>
      <c r="FG7" s="67"/>
      <c r="FH7" s="67"/>
      <c r="FI7" s="67"/>
      <c r="FJ7" s="67"/>
      <c r="FK7" s="67"/>
      <c r="FL7" s="67"/>
      <c r="FM7" s="67"/>
      <c r="FN7" s="67"/>
      <c r="FO7" s="67"/>
      <c r="FP7" s="67"/>
      <c r="FQ7" s="67"/>
      <c r="FR7" s="67"/>
      <c r="FS7" s="67"/>
      <c r="FT7" s="67"/>
      <c r="FU7" s="67"/>
      <c r="FV7" s="67"/>
      <c r="FW7" s="67"/>
      <c r="FX7" s="67"/>
      <c r="FY7" s="67"/>
      <c r="FZ7" s="67"/>
      <c r="GA7" s="67"/>
      <c r="GB7" s="67"/>
      <c r="GC7" s="67"/>
      <c r="GD7" s="67"/>
      <c r="GE7" s="67"/>
      <c r="GF7" s="67"/>
      <c r="GG7" s="67"/>
      <c r="GH7" s="67"/>
      <c r="GI7" s="67"/>
      <c r="GJ7" s="67"/>
      <c r="GK7" s="67"/>
      <c r="GL7" s="67"/>
      <c r="GM7" s="67"/>
      <c r="GN7" s="67"/>
      <c r="GO7" s="67"/>
      <c r="GP7" s="67"/>
      <c r="GQ7" s="67"/>
      <c r="GR7" s="67"/>
      <c r="GS7" s="67"/>
      <c r="GT7" s="67"/>
      <c r="GU7" s="67"/>
      <c r="GV7" s="67"/>
      <c r="GW7" s="67"/>
      <c r="GX7" s="67"/>
      <c r="GY7" s="67"/>
      <c r="GZ7" s="67"/>
      <c r="HA7" s="67"/>
      <c r="HB7" s="67"/>
      <c r="HC7" s="67"/>
      <c r="HD7" s="67"/>
      <c r="HE7" s="67"/>
      <c r="HF7" s="67"/>
      <c r="HG7" s="67"/>
      <c r="HH7" s="67"/>
      <c r="HI7" s="67"/>
      <c r="HJ7" s="67"/>
      <c r="HK7" s="67"/>
      <c r="HL7" s="67"/>
      <c r="HM7" s="67"/>
      <c r="HN7" s="67"/>
    </row>
    <row r="8" spans="1:222" ht="12" customHeight="1" x14ac:dyDescent="0.2">
      <c r="A8" s="28">
        <v>1966</v>
      </c>
      <c r="B8" s="46">
        <v>196.56</v>
      </c>
      <c r="C8" s="29">
        <f>((((SweetenersPerCap!C8/365)*16)*28.3495)/4.2)</f>
        <v>30.813847624676065</v>
      </c>
      <c r="D8" s="29">
        <f>((((SweetenersPerCap!D8/365)*16)*28.3495)/4.2)</f>
        <v>28.797988434276693</v>
      </c>
      <c r="E8" s="34" t="s">
        <v>4</v>
      </c>
      <c r="F8" s="29">
        <f>((((SweetenersPerCap!F8/365)*16)*28.3495)/4.2)</f>
        <v>2.8653942921976192</v>
      </c>
      <c r="G8" s="29">
        <f>((((SweetenersPerCap!G8/365)*16)*28.3495)/4.2)</f>
        <v>1.2489859499636409</v>
      </c>
      <c r="H8" s="29">
        <f>((((SweetenersPerCap!H8/365)*16)*28.3495)/4.2)</f>
        <v>4.1143802421612596</v>
      </c>
      <c r="I8" s="29">
        <f>((((SweetenersPerCap!I8/365)*16)*28.3495)/4.2)</f>
        <v>0.20773380421129928</v>
      </c>
      <c r="J8" s="29">
        <f>((((SweetenersPerCap!J8/365)*16)*28.3495)/4.2)</f>
        <v>0.29504221467691782</v>
      </c>
      <c r="K8" s="29">
        <f>((((SweetenersPerCap!K8/365)*16)*28.3495)/4.2)</f>
        <v>33.41514469532617</v>
      </c>
    </row>
    <row r="9" spans="1:222" ht="12" customHeight="1" x14ac:dyDescent="0.2">
      <c r="A9" s="28">
        <v>1967</v>
      </c>
      <c r="B9" s="46">
        <v>198.71199999999999</v>
      </c>
      <c r="C9" s="29">
        <f>((((SweetenersPerCap!C9/365)*16)*28.3495)/4.2)</f>
        <v>31.191890832407537</v>
      </c>
      <c r="D9" s="29">
        <f>((((SweetenersPerCap!D9/365)*16)*28.3495)/4.2)</f>
        <v>29.151299843371536</v>
      </c>
      <c r="E9" s="29">
        <f>((((SweetenersPerCap!E9/365)*16)*28.3495)/4.2)</f>
        <v>8.9340913211020268E-3</v>
      </c>
      <c r="F9" s="29">
        <f>((((SweetenersPerCap!F9/365)*16)*28.3495)/4.2)</f>
        <v>2.9298873029982753</v>
      </c>
      <c r="G9" s="29">
        <f>((((SweetenersPerCap!G9/365)*16)*28.3495)/4.2)</f>
        <v>1.2741086314850021</v>
      </c>
      <c r="H9" s="29">
        <f>((((SweetenersPerCap!H9/365)*16)*28.3495)/4.2)</f>
        <v>4.21293002580438</v>
      </c>
      <c r="I9" s="29">
        <f>((((SweetenersPerCap!I9/365)*16)*28.3495)/4.2)</f>
        <v>0.14890152201836712</v>
      </c>
      <c r="J9" s="29">
        <f>((((SweetenersPerCap!J9/365)*16)*28.3495)/4.2)</f>
        <v>0.26504470919269346</v>
      </c>
      <c r="K9" s="29">
        <f>((((SweetenersPerCap!K9/365)*16)*28.3495)/4.2)</f>
        <v>33.778176100386972</v>
      </c>
    </row>
    <row r="10" spans="1:222" ht="12" customHeight="1" x14ac:dyDescent="0.2">
      <c r="A10" s="28">
        <v>1968</v>
      </c>
      <c r="B10" s="46">
        <v>200.70599999999999</v>
      </c>
      <c r="C10" s="29">
        <f>((((SweetenersPerCap!C10/365)*16)*28.3495)/4.2)</f>
        <v>31.418618382783922</v>
      </c>
      <c r="D10" s="29">
        <f>((((SweetenersPerCap!D10/365)*16)*28.3495)/4.2)</f>
        <v>29.363194750265343</v>
      </c>
      <c r="E10" s="29">
        <f>((((SweetenersPerCap!E10/365)*16)*28.3495)/4.2)</f>
        <v>4.4226658759549432E-2</v>
      </c>
      <c r="F10" s="29">
        <f>((((SweetenersPerCap!F10/365)*16)*28.3495)/4.2)</f>
        <v>3.0385883099895246</v>
      </c>
      <c r="G10" s="29">
        <f>((((SweetenersPerCap!G10/365)*16)*28.3495)/4.2)</f>
        <v>1.3076997430901922</v>
      </c>
      <c r="H10" s="29">
        <f>((((SweetenersPerCap!H10/365)*16)*28.3495)/4.2)</f>
        <v>4.3905147118392662</v>
      </c>
      <c r="I10" s="29">
        <f>((((SweetenersPerCap!I10/365)*16)*28.3495)/4.2)</f>
        <v>0.20639107421123071</v>
      </c>
      <c r="J10" s="29">
        <f>((((SweetenersPerCap!J10/365)*16)*28.3495)/4.2)</f>
        <v>0.26535995255729661</v>
      </c>
      <c r="K10" s="29">
        <f>((((SweetenersPerCap!K10/365)*16)*28.3495)/4.2)</f>
        <v>34.225460488873139</v>
      </c>
    </row>
    <row r="11" spans="1:222" ht="12" customHeight="1" x14ac:dyDescent="0.2">
      <c r="A11" s="28">
        <v>1969</v>
      </c>
      <c r="B11" s="46">
        <v>202.67699999999999</v>
      </c>
      <c r="C11" s="29">
        <f>((((SweetenersPerCap!C11/365)*16)*28.3495)/4.2)</f>
        <v>31.971490175430436</v>
      </c>
      <c r="D11" s="29">
        <f>((((SweetenersPerCap!D11/365)*16)*28.3495)/4.2)</f>
        <v>29.879897360215356</v>
      </c>
      <c r="E11" s="29">
        <f>((((SweetenersPerCap!E11/365)*16)*28.3495)/4.2)</f>
        <v>9.6352436145132808E-2</v>
      </c>
      <c r="F11" s="29">
        <f>((((SweetenersPerCap!F11/365)*16)*28.3495)/4.2)</f>
        <v>3.0976431157675086</v>
      </c>
      <c r="G11" s="29">
        <f>((((SweetenersPerCap!G11/365)*16)*28.3495)/4.2)</f>
        <v>1.3399966876367002</v>
      </c>
      <c r="H11" s="29">
        <f>((((SweetenersPerCap!H11/365)*16)*28.3495)/4.2)</f>
        <v>4.5339922395493417</v>
      </c>
      <c r="I11" s="29">
        <f>((((SweetenersPerCap!I11/365)*16)*28.3495)/4.2)</f>
        <v>0.17810601832888187</v>
      </c>
      <c r="J11" s="29">
        <f>((((SweetenersPerCap!J11/365)*16)*28.3495)/4.2)</f>
        <v>0.29489685001995192</v>
      </c>
      <c r="K11" s="29">
        <f>((((SweetenersPerCap!K11/365)*16)*28.3495)/4.2)</f>
        <v>34.88689246811353</v>
      </c>
    </row>
    <row r="12" spans="1:222" ht="12" customHeight="1" x14ac:dyDescent="0.2">
      <c r="A12" s="28">
        <v>1970</v>
      </c>
      <c r="B12" s="46">
        <v>205.05199999999999</v>
      </c>
      <c r="C12" s="29">
        <f>((((SweetenersPerCap!C12/365)*16)*28.3495)/4.2)</f>
        <v>32.215890633898873</v>
      </c>
      <c r="D12" s="29">
        <f>((((SweetenersPerCap!D12/365)*16)*28.3495)/4.2)</f>
        <v>30.108309003643797</v>
      </c>
      <c r="E12" s="29">
        <f>((((SweetenersPerCap!E12/365)*16)*28.3495)/4.2)</f>
        <v>0.16214058397103329</v>
      </c>
      <c r="F12" s="29">
        <f>((((SweetenersPerCap!F12/365)*16)*28.3495)/4.2)</f>
        <v>3.1800061722396973</v>
      </c>
      <c r="G12" s="29">
        <f>((((SweetenersPerCap!G12/365)*16)*28.3495)/4.2)</f>
        <v>1.3597224136829453</v>
      </c>
      <c r="H12" s="29">
        <f>((((SweetenersPerCap!H12/365)*16)*28.3495)/4.2)</f>
        <v>4.7018691698936763</v>
      </c>
      <c r="I12" s="29">
        <f>((((SweetenersPerCap!I12/365)*16)*28.3495)/4.2)</f>
        <v>0.14718359064130093</v>
      </c>
      <c r="J12" s="29">
        <f>((((SweetenersPerCap!J12/365)*16)*28.3495)/4.2)</f>
        <v>0.29725313404027442</v>
      </c>
      <c r="K12" s="29">
        <f>((((SweetenersPerCap!K12/365)*16)*28.3495)/4.2)</f>
        <v>35.254614898219053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</row>
    <row r="13" spans="1:222" ht="12" customHeight="1" x14ac:dyDescent="0.2">
      <c r="A13" s="69">
        <v>1971</v>
      </c>
      <c r="B13" s="70">
        <v>207.661</v>
      </c>
      <c r="C13" s="71">
        <f>((((SweetenersPerCap!C13/365)*16)*28.3495)/4.2)</f>
        <v>32.329782753178947</v>
      </c>
      <c r="D13" s="71">
        <f>((((SweetenersPerCap!D13/365)*16)*28.3495)/4.2)</f>
        <v>30.214750236615831</v>
      </c>
      <c r="E13" s="71">
        <f>((((SweetenersPerCap!E13/365)*16)*28.3495)/4.2)</f>
        <v>0.24402002001372133</v>
      </c>
      <c r="F13" s="71">
        <f>((((SweetenersPerCap!F13/365)*16)*28.3495)/4.2)</f>
        <v>3.3145254986594237</v>
      </c>
      <c r="G13" s="71">
        <f>((((SweetenersPerCap!G13/365)*16)*28.3495)/4.2)</f>
        <v>1.3728830134936321</v>
      </c>
      <c r="H13" s="71">
        <f>((((SweetenersPerCap!H13/365)*16)*28.3495)/4.2)</f>
        <v>4.9314285321667768</v>
      </c>
      <c r="I13" s="71">
        <f>((((SweetenersPerCap!I13/365)*16)*28.3495)/4.2)</f>
        <v>0.14818410781536404</v>
      </c>
      <c r="J13" s="71">
        <f>((((SweetenersPerCap!J13/365)*16)*28.3495)/4.2)</f>
        <v>0.2650215774390165</v>
      </c>
      <c r="K13" s="71">
        <f>((((SweetenersPerCap!K13/365)*16)*28.3495)/4.2)</f>
        <v>35.559384454036987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</row>
    <row r="14" spans="1:222" ht="12" customHeight="1" x14ac:dyDescent="0.2">
      <c r="A14" s="69">
        <v>1972</v>
      </c>
      <c r="B14" s="70">
        <v>209.89599999999999</v>
      </c>
      <c r="C14" s="71">
        <f>((((SweetenersPerCap!C14/365)*16)*28.3495)/4.2)</f>
        <v>32.385878773101453</v>
      </c>
      <c r="D14" s="71">
        <f>((((SweetenersPerCap!D14/365)*16)*28.3495)/4.2)</f>
        <v>30.267176423459308</v>
      </c>
      <c r="E14" s="71">
        <f>((((SweetenersPerCap!E14/365)*16)*28.3495)/4.2)</f>
        <v>0.34159260272094832</v>
      </c>
      <c r="F14" s="71">
        <f>((((SweetenersPerCap!F14/365)*16)*28.3495)/4.2)</f>
        <v>3.544805284354037</v>
      </c>
      <c r="G14" s="71">
        <f>((((SweetenersPerCap!G14/365)*16)*28.3495)/4.2)</f>
        <v>1.366042963929504</v>
      </c>
      <c r="H14" s="71">
        <f>((((SweetenersPerCap!H14/365)*16)*28.3495)/4.2)</f>
        <v>5.2524408510044891</v>
      </c>
      <c r="I14" s="71">
        <f>((((SweetenersPerCap!I14/365)*16)*28.3495)/4.2)</f>
        <v>0.14660622409691615</v>
      </c>
      <c r="J14" s="71">
        <f>((((SweetenersPerCap!J14/365)*16)*28.3495)/4.2)</f>
        <v>0.2960317986572345</v>
      </c>
      <c r="K14" s="71">
        <f>((((SweetenersPerCap!K14/365)*16)*28.3495)/4.2)</f>
        <v>35.962255297217951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</row>
    <row r="15" spans="1:222" ht="12" customHeight="1" x14ac:dyDescent="0.2">
      <c r="A15" s="69">
        <v>1973</v>
      </c>
      <c r="B15" s="70">
        <v>211.90899999999999</v>
      </c>
      <c r="C15" s="71">
        <f>((((SweetenersPerCap!C15/365)*16)*28.3495)/4.2)</f>
        <v>31.916264663778602</v>
      </c>
      <c r="D15" s="71">
        <f>((((SweetenersPerCap!D15/365)*16)*28.3495)/4.2)</f>
        <v>29.828284732503363</v>
      </c>
      <c r="E15" s="71">
        <f>((((SweetenersPerCap!E15/365)*16)*28.3495)/4.2)</f>
        <v>0.61015709138615593</v>
      </c>
      <c r="F15" s="71">
        <f>((((SweetenersPerCap!F15/365)*16)*28.3495)/4.2)</f>
        <v>3.8662460734839481</v>
      </c>
      <c r="G15" s="71">
        <f>((((SweetenersPerCap!G15/365)*16)*28.3495)/4.2)</f>
        <v>1.3667500145949056</v>
      </c>
      <c r="H15" s="71">
        <f>((((SweetenersPerCap!H15/365)*16)*28.3495)/4.2)</f>
        <v>5.84315317946501</v>
      </c>
      <c r="I15" s="71">
        <f>((((SweetenersPerCap!I15/365)*16)*28.3495)/4.2)</f>
        <v>0.1480061271485052</v>
      </c>
      <c r="J15" s="71">
        <f>((((SweetenersPerCap!J15/365)*16)*28.3495)/4.2)</f>
        <v>0.26529400149260363</v>
      </c>
      <c r="K15" s="71">
        <f>((((SweetenersPerCap!K15/365)*16)*28.3495)/4.2)</f>
        <v>36.084738040609487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</row>
    <row r="16" spans="1:222" ht="12" customHeight="1" x14ac:dyDescent="0.2">
      <c r="A16" s="69">
        <v>1974</v>
      </c>
      <c r="B16" s="70">
        <v>213.85400000000001</v>
      </c>
      <c r="C16" s="71">
        <f>((((SweetenersPerCap!C16/365)*16)*28.3495)/4.2)</f>
        <v>30.286676248100957</v>
      </c>
      <c r="D16" s="71">
        <f>((((SweetenersPerCap!D16/365)*16)*28.3495)/4.2)</f>
        <v>28.305304904767247</v>
      </c>
      <c r="E16" s="71">
        <f>((((SweetenersPerCap!E16/365)*16)*28.3495)/4.2)</f>
        <v>0.8173999366082616</v>
      </c>
      <c r="F16" s="71">
        <f>((((SweetenersPerCap!F16/365)*16)*28.3495)/4.2)</f>
        <v>4.0967703613729762</v>
      </c>
      <c r="G16" s="71">
        <f>((((SweetenersPerCap!G16/365)*16)*28.3495)/4.2)</f>
        <v>1.3457965530567759</v>
      </c>
      <c r="H16" s="71">
        <f>((((SweetenersPerCap!H16/365)*16)*28.3495)/4.2)</f>
        <v>6.2599668510380138</v>
      </c>
      <c r="I16" s="71">
        <f>((((SweetenersPerCap!I16/365)*16)*28.3495)/4.2)</f>
        <v>0.11898831234977993</v>
      </c>
      <c r="J16" s="71">
        <f>((((SweetenersPerCap!J16/365)*16)*28.3495)/4.2)</f>
        <v>0.20753775409845332</v>
      </c>
      <c r="K16" s="71">
        <f>((((SweetenersPerCap!K16/365)*16)*28.3495)/4.2)</f>
        <v>34.891797822253494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</row>
    <row r="17" spans="1:222" ht="12" customHeight="1" x14ac:dyDescent="0.2">
      <c r="A17" s="69">
        <v>1975</v>
      </c>
      <c r="B17" s="70">
        <v>215.97300000000001</v>
      </c>
      <c r="C17" s="71">
        <f>((((SweetenersPerCap!C17/365)*16)*28.3495)/4.2)</f>
        <v>28.227688205897806</v>
      </c>
      <c r="D17" s="71">
        <f>((((SweetenersPerCap!D17/365)*16)*28.3495)/4.2)</f>
        <v>26.381017014857758</v>
      </c>
      <c r="E17" s="71">
        <f>((((SweetenersPerCap!E17/365)*16)*28.3495)/4.2)</f>
        <v>1.443675548472575</v>
      </c>
      <c r="F17" s="71">
        <f>((((SweetenersPerCap!F17/365)*16)*28.3495)/4.2)</f>
        <v>4.1500229653443936</v>
      </c>
      <c r="G17" s="71">
        <f>((((SweetenersPerCap!G17/365)*16)*28.3495)/4.2)</f>
        <v>1.2962652011818454</v>
      </c>
      <c r="H17" s="71">
        <f>((((SweetenersPerCap!H17/365)*16)*28.3495)/4.2)</f>
        <v>6.8899637149988129</v>
      </c>
      <c r="I17" s="71">
        <f>((((SweetenersPerCap!I17/365)*16)*28.3495)/4.2)</f>
        <v>0.11782086904034224</v>
      </c>
      <c r="J17" s="71">
        <f>((((SweetenersPerCap!J17/365)*16)*28.3495)/4.2)</f>
        <v>0.29592218270597576</v>
      </c>
      <c r="K17" s="71">
        <f>((((SweetenersPerCap!K17/365)*16)*28.3495)/4.2)</f>
        <v>33.684723781602891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</row>
    <row r="18" spans="1:222" ht="12" customHeight="1" x14ac:dyDescent="0.2">
      <c r="A18" s="28">
        <v>1976</v>
      </c>
      <c r="B18" s="46">
        <v>218.035</v>
      </c>
      <c r="C18" s="29">
        <f>((((SweetenersPerCap!C18/365)*16)*28.3495)/4.2)</f>
        <v>29.564770804450369</v>
      </c>
      <c r="D18" s="29">
        <f>((((SweetenersPerCap!D18/365)*16)*28.3495)/4.2)</f>
        <v>27.630626920047067</v>
      </c>
      <c r="E18" s="29">
        <f>((((SweetenersPerCap!E18/365)*16)*28.3495)/4.2)</f>
        <v>2.1229954663622799</v>
      </c>
      <c r="F18" s="29">
        <f>((((SweetenersPerCap!F18/365)*16)*28.3495)/4.2)</f>
        <v>4.1088863609349779</v>
      </c>
      <c r="G18" s="29">
        <f>((((SweetenersPerCap!G18/365)*16)*28.3495)/4.2)</f>
        <v>1.2263422418326315</v>
      </c>
      <c r="H18" s="29">
        <f>((((SweetenersPerCap!H18/365)*16)*28.3495)/4.2)</f>
        <v>7.4582240691298907</v>
      </c>
      <c r="I18" s="29">
        <f>((((SweetenersPerCap!I18/365)*16)*28.3495)/4.2)</f>
        <v>0.11942072114163374</v>
      </c>
      <c r="J18" s="29">
        <f>((((SweetenersPerCap!J18/365)*16)*28.3495)/4.2)</f>
        <v>0.27141072986734943</v>
      </c>
      <c r="K18" s="29">
        <f>((((SweetenersPerCap!K18/365)*16)*28.3495)/4.2)</f>
        <v>35.479682440185947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</row>
    <row r="19" spans="1:222" ht="12" customHeight="1" x14ac:dyDescent="0.2">
      <c r="A19" s="28">
        <v>1977</v>
      </c>
      <c r="B19" s="46">
        <v>220.23899999999998</v>
      </c>
      <c r="C19" s="29">
        <f>((((SweetenersPerCap!C19/365)*16)*28.3495)/4.2)</f>
        <v>29.822417926120213</v>
      </c>
      <c r="D19" s="29">
        <f>((((SweetenersPerCap!D19/365)*16)*28.3495)/4.2)</f>
        <v>27.871418622542254</v>
      </c>
      <c r="E19" s="29">
        <f>((((SweetenersPerCap!E19/365)*16)*28.3495)/4.2)</f>
        <v>2.8398266132750472</v>
      </c>
      <c r="F19" s="29">
        <f>((((SweetenersPerCap!F19/365)*16)*28.3495)/4.2)</f>
        <v>4.0765819879949134</v>
      </c>
      <c r="G19" s="29">
        <f>((((SweetenersPerCap!G19/365)*16)*28.3495)/4.2)</f>
        <v>1.151388769290713</v>
      </c>
      <c r="H19" s="29">
        <f>((((SweetenersPerCap!H19/365)*16)*28.3495)/4.2)</f>
        <v>8.0677973705606743</v>
      </c>
      <c r="I19" s="29">
        <f>((((SweetenersPerCap!I19/365)*16)*28.3495)/4.2)</f>
        <v>0.11822564093605634</v>
      </c>
      <c r="J19" s="29">
        <f>((((SweetenersPerCap!J19/365)*16)*28.3495)/4.2)</f>
        <v>0.26869463849103714</v>
      </c>
      <c r="K19" s="29">
        <f>((((SweetenersPerCap!K19/365)*16)*28.3495)/4.2)</f>
        <v>36.326136272530022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</row>
    <row r="20" spans="1:222" ht="12" customHeight="1" x14ac:dyDescent="0.2">
      <c r="A20" s="28">
        <v>1978</v>
      </c>
      <c r="B20" s="46">
        <v>222.58500000000001</v>
      </c>
      <c r="C20" s="29">
        <f>((((SweetenersPerCap!C20/365)*16)*28.3495)/4.2)</f>
        <v>28.949784220899296</v>
      </c>
      <c r="D20" s="29">
        <f>((((SweetenersPerCap!D20/365)*16)*28.3495)/4.2)</f>
        <v>27.055873103644203</v>
      </c>
      <c r="E20" s="29">
        <f>((((SweetenersPerCap!E20/365)*16)*28.3495)/4.2)</f>
        <v>3.1859246007670352</v>
      </c>
      <c r="F20" s="29">
        <f>((((SweetenersPerCap!F20/365)*16)*28.3495)/4.2)</f>
        <v>4.1230272584624004</v>
      </c>
      <c r="G20" s="29">
        <f>((((SweetenersPerCap!G20/365)*16)*28.3495)/4.2)</f>
        <v>1.0909700527899944</v>
      </c>
      <c r="H20" s="29">
        <f>((((SweetenersPerCap!H20/365)*16)*28.3495)/4.2)</f>
        <v>8.3999219120194297</v>
      </c>
      <c r="I20" s="29">
        <f>((((SweetenersPerCap!I20/365)*16)*28.3495)/4.2)</f>
        <v>0.11963819358439423</v>
      </c>
      <c r="J20" s="29">
        <f>((((SweetenersPerCap!J20/365)*16)*28.3495)/4.2)</f>
        <v>0.31903518289171789</v>
      </c>
      <c r="K20" s="29">
        <f>((((SweetenersPerCap!K20/365)*16)*28.3495)/4.2)</f>
        <v>35.89446839213975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</row>
    <row r="21" spans="1:222" ht="12" customHeight="1" x14ac:dyDescent="0.2">
      <c r="A21" s="28">
        <v>1979</v>
      </c>
      <c r="B21" s="46">
        <v>225.05500000000001</v>
      </c>
      <c r="C21" s="29">
        <f>((((SweetenersPerCap!C21/365)*16)*28.3495)/4.2)</f>
        <v>28.282341026067655</v>
      </c>
      <c r="D21" s="29">
        <f>((((SweetenersPerCap!D21/365)*16)*28.3495)/4.2)</f>
        <v>26.432094416885658</v>
      </c>
      <c r="E21" s="29">
        <f>((((SweetenersPerCap!E21/365)*16)*28.3495)/4.2)</f>
        <v>4.3643651610791832</v>
      </c>
      <c r="F21" s="29">
        <f>((((SweetenersPerCap!F21/365)*16)*28.3495)/4.2)</f>
        <v>3.9946236414051599</v>
      </c>
      <c r="G21" s="29">
        <f>((((SweetenersPerCap!G21/365)*16)*28.3495)/4.2)</f>
        <v>1.0485606940322756</v>
      </c>
      <c r="H21" s="29">
        <f>((((SweetenersPerCap!H21/365)*16)*28.3495)/4.2)</f>
        <v>9.4075494965166193</v>
      </c>
      <c r="I21" s="29">
        <f>((((SweetenersPerCap!I21/365)*16)*28.3495)/4.2)</f>
        <v>0.1156957052014668</v>
      </c>
      <c r="J21" s="29">
        <f>((((SweetenersPerCap!J21/365)*16)*28.3495)/4.2)</f>
        <v>0.30764539792208218</v>
      </c>
      <c r="K21" s="29">
        <f>((((SweetenersPerCap!K21/365)*16)*28.3495)/4.2)</f>
        <v>36.262985016525825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</row>
    <row r="22" spans="1:222" ht="12" customHeight="1" x14ac:dyDescent="0.2">
      <c r="A22" s="28">
        <v>1980</v>
      </c>
      <c r="B22" s="46">
        <v>227.726</v>
      </c>
      <c r="C22" s="29">
        <f>((((SweetenersPerCap!C22/365)*16)*28.3495)/4.2)</f>
        <v>26.477207044441474</v>
      </c>
      <c r="D22" s="29">
        <f>((((SweetenersPerCap!D22/365)*16)*28.3495)/4.2)</f>
        <v>24.745053312562124</v>
      </c>
      <c r="E22" s="29">
        <f>((((SweetenersPerCap!E22/365)*16)*28.3495)/4.2)</f>
        <v>5.6087146562018546</v>
      </c>
      <c r="F22" s="29">
        <f>((((SweetenersPerCap!F22/365)*16)*28.3495)/4.2)</f>
        <v>3.8247077872431334</v>
      </c>
      <c r="G22" s="29">
        <f>((((SweetenersPerCap!G22/365)*16)*28.3495)/4.2)</f>
        <v>1.0222998020320353</v>
      </c>
      <c r="H22" s="29">
        <f>((((SweetenersPerCap!H22/365)*16)*28.3495)/4.2)</f>
        <v>10.455722245477022</v>
      </c>
      <c r="I22" s="29">
        <f>((((SweetenersPerCap!I22/365)*16)*28.3495)/4.2)</f>
        <v>0.12993035157739458</v>
      </c>
      <c r="J22" s="29">
        <f>((((SweetenersPerCap!J22/365)*16)*28.3495)/4.2)</f>
        <v>0.24393903787249524</v>
      </c>
      <c r="K22" s="29">
        <f>((((SweetenersPerCap!K22/365)*16)*28.3495)/4.2)</f>
        <v>35.574644947489034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</row>
    <row r="23" spans="1:222" ht="12" customHeight="1" x14ac:dyDescent="0.2">
      <c r="A23" s="69">
        <v>1981</v>
      </c>
      <c r="B23" s="70">
        <v>229.96600000000001</v>
      </c>
      <c r="C23" s="71">
        <f>((((SweetenersPerCap!C23/365)*16)*28.3495)/4.2)</f>
        <v>25.138519997558955</v>
      </c>
      <c r="D23" s="71">
        <f>((((SweetenersPerCap!D23/365)*16)*28.3495)/4.2)</f>
        <v>23.493943922952294</v>
      </c>
      <c r="E23" s="71">
        <f>((((SweetenersPerCap!E23/365)*16)*28.3495)/4.2)</f>
        <v>6.7562639215452105</v>
      </c>
      <c r="F23" s="71">
        <f>((((SweetenersPerCap!F23/365)*16)*28.3495)/4.2)</f>
        <v>3.8241899564051951</v>
      </c>
      <c r="G23" s="71">
        <f>((((SweetenersPerCap!G23/365)*16)*28.3495)/4.2)</f>
        <v>1.0022984480549915</v>
      </c>
      <c r="H23" s="71">
        <f>((((SweetenersPerCap!H23/365)*16)*28.3495)/4.2)</f>
        <v>11.582752326005396</v>
      </c>
      <c r="I23" s="71">
        <f>((((SweetenersPerCap!I23/365)*16)*28.3495)/4.2)</f>
        <v>0.11837157538005036</v>
      </c>
      <c r="J23" s="71">
        <f>((((SweetenersPerCap!J23/365)*16)*28.3495)/4.2)</f>
        <v>0.24775685386067933</v>
      </c>
      <c r="K23" s="71">
        <f>((((SweetenersPerCap!K23/365)*16)*28.3495)/4.2)</f>
        <v>35.442824678198427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</row>
    <row r="24" spans="1:222" ht="12" customHeight="1" x14ac:dyDescent="0.2">
      <c r="A24" s="69">
        <v>1982</v>
      </c>
      <c r="B24" s="70">
        <v>232.18799999999999</v>
      </c>
      <c r="C24" s="71">
        <f>((((SweetenersPerCap!C24/365)*16)*28.3495)/4.2)</f>
        <v>23.32796842507372</v>
      </c>
      <c r="D24" s="71">
        <f>((((SweetenersPerCap!D24/365)*16)*28.3495)/4.2)</f>
        <v>21.801839649601607</v>
      </c>
      <c r="E24" s="71">
        <f>((((SweetenersPerCap!E24/365)*16)*28.3495)/4.2)</f>
        <v>7.8754927701132242</v>
      </c>
      <c r="F24" s="71">
        <f>((((SweetenersPerCap!F24/365)*16)*28.3495)/4.2)</f>
        <v>3.7702729853468835</v>
      </c>
      <c r="G24" s="71">
        <f>((((SweetenersPerCap!G24/365)*16)*28.3495)/4.2)</f>
        <v>0.99833917969907437</v>
      </c>
      <c r="H24" s="71">
        <f>((((SweetenersPerCap!H24/365)*16)*28.3495)/4.2)</f>
        <v>12.644104935159183</v>
      </c>
      <c r="I24" s="71">
        <f>((((SweetenersPerCap!I24/365)*16)*28.3495)/4.2)</f>
        <v>0.11723877936779101</v>
      </c>
      <c r="J24" s="71">
        <f>((((SweetenersPerCap!J24/365)*16)*28.3495)/4.2)</f>
        <v>0.26527057900344403</v>
      </c>
      <c r="K24" s="71">
        <f>((((SweetenersPerCap!K24/365)*16)*28.3495)/4.2)</f>
        <v>34.828453943132025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</row>
    <row r="25" spans="1:222" ht="12" customHeight="1" x14ac:dyDescent="0.2">
      <c r="A25" s="69">
        <v>1983</v>
      </c>
      <c r="B25" s="70">
        <v>234.30699999999999</v>
      </c>
      <c r="C25" s="71">
        <f>((((SweetenersPerCap!C25/365)*16)*28.3495)/4.2)</f>
        <v>22.255761165657102</v>
      </c>
      <c r="D25" s="71">
        <f>((((SweetenersPerCap!D25/365)*16)*28.3495)/4.2)</f>
        <v>20.799776790333734</v>
      </c>
      <c r="E25" s="71">
        <f>((((SweetenersPerCap!E25/365)*16)*28.3495)/4.2)</f>
        <v>9.2320544310052952</v>
      </c>
      <c r="F25" s="71">
        <f>((((SweetenersPerCap!F25/365)*16)*28.3495)/4.2)</f>
        <v>3.8477658916671933</v>
      </c>
      <c r="G25" s="71">
        <f>((((SweetenersPerCap!G25/365)*16)*28.3495)/4.2)</f>
        <v>1.0055527696613575</v>
      </c>
      <c r="H25" s="71">
        <f>((((SweetenersPerCap!H25/365)*16)*28.3495)/4.2)</f>
        <v>14.085373092333846</v>
      </c>
      <c r="I25" s="71">
        <f>((((SweetenersPerCap!I25/365)*16)*28.3495)/4.2)</f>
        <v>0.11920925181786371</v>
      </c>
      <c r="J25" s="71">
        <f>((((SweetenersPerCap!J25/365)*16)*28.3495)/4.2)</f>
        <v>0.29232406859705312</v>
      </c>
      <c r="K25" s="71">
        <f>((((SweetenersPerCap!K25/365)*16)*28.3495)/4.2)</f>
        <v>35.296683203082502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</row>
    <row r="26" spans="1:222" ht="12" customHeight="1" x14ac:dyDescent="0.2">
      <c r="A26" s="69">
        <v>1984</v>
      </c>
      <c r="B26" s="70">
        <v>236.34800000000001</v>
      </c>
      <c r="C26" s="71">
        <f>((((SweetenersPerCap!C26/365)*16)*28.3495)/4.2)</f>
        <v>21.102107077923094</v>
      </c>
      <c r="D26" s="71">
        <f>((((SweetenersPerCap!D26/365)*16)*28.3495)/4.2)</f>
        <v>19.721595399928123</v>
      </c>
      <c r="E26" s="71">
        <f>((((SweetenersPerCap!E26/365)*16)*28.3495)/4.2)</f>
        <v>11.014701484188002</v>
      </c>
      <c r="F26" s="71">
        <f>((((SweetenersPerCap!F26/365)*16)*28.3495)/4.2)</f>
        <v>3.8864451421710324</v>
      </c>
      <c r="G26" s="71">
        <f>((((SweetenersPerCap!G26/365)*16)*28.3495)/4.2)</f>
        <v>1.0211862456160616</v>
      </c>
      <c r="H26" s="71">
        <f>((((SweetenersPerCap!H26/365)*16)*28.3495)/4.2)</f>
        <v>15.922332871975096</v>
      </c>
      <c r="I26" s="71">
        <f>((((SweetenersPerCap!I26/365)*16)*28.3495)/4.2)</f>
        <v>0.11767904991248047</v>
      </c>
      <c r="J26" s="71">
        <f>((((SweetenersPerCap!J26/365)*16)*28.3495)/4.2)</f>
        <v>0.27047277717597329</v>
      </c>
      <c r="K26" s="71">
        <f>((((SweetenersPerCap!K26/365)*16)*28.3495)/4.2)</f>
        <v>36.032080098991671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</row>
    <row r="27" spans="1:222" ht="12" customHeight="1" x14ac:dyDescent="0.2">
      <c r="A27" s="69">
        <v>1985</v>
      </c>
      <c r="B27" s="70">
        <v>238.46600000000001</v>
      </c>
      <c r="C27" s="71">
        <f>((((SweetenersPerCap!C27/365)*16)*28.3495)/4.2)</f>
        <v>19.860015222651448</v>
      </c>
      <c r="D27" s="71">
        <f>((((SweetenersPerCap!D27/365)*16)*28.3495)/4.2)</f>
        <v>18.560761890328457</v>
      </c>
      <c r="E27" s="71">
        <f>((((SweetenersPerCap!E27/365)*16)*28.3495)/4.2)</f>
        <v>13.36544778800315</v>
      </c>
      <c r="F27" s="71">
        <f>((((SweetenersPerCap!F27/365)*16)*28.3495)/4.2)</f>
        <v>3.9887883928954064</v>
      </c>
      <c r="G27" s="71">
        <f>((((SweetenersPerCap!G27/365)*16)*28.3495)/4.2)</f>
        <v>1.0370486519487743</v>
      </c>
      <c r="H27" s="71">
        <f>((((SweetenersPerCap!H27/365)*16)*28.3495)/4.2)</f>
        <v>18.391284832847333</v>
      </c>
      <c r="I27" s="71">
        <f>((((SweetenersPerCap!I27/365)*16)*28.3495)/4.2)</f>
        <v>0.11931409690069933</v>
      </c>
      <c r="J27" s="71">
        <f>((((SweetenersPerCap!J27/365)*16)*28.3495)/4.2)</f>
        <v>0.25921377234657861</v>
      </c>
      <c r="K27" s="71">
        <f>((((SweetenersPerCap!K27/365)*16)*28.3495)/4.2)</f>
        <v>37.330574592423069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</row>
    <row r="28" spans="1:222" ht="12" customHeight="1" x14ac:dyDescent="0.2">
      <c r="A28" s="28">
        <v>1986</v>
      </c>
      <c r="B28" s="46">
        <v>240.65100000000001</v>
      </c>
      <c r="C28" s="29">
        <f>((((SweetenersPerCap!C28/365)*16)*28.3495)/4.2)</f>
        <v>19.010836628151033</v>
      </c>
      <c r="D28" s="29">
        <f>((((SweetenersPerCap!D28/365)*16)*28.3495)/4.2)</f>
        <v>17.767137035655164</v>
      </c>
      <c r="E28" s="29">
        <f>((((SweetenersPerCap!E28/365)*16)*28.3495)/4.2)</f>
        <v>13.520125366965368</v>
      </c>
      <c r="F28" s="29">
        <f>((((SweetenersPerCap!F28/365)*16)*28.3495)/4.2)</f>
        <v>4.014311147483423</v>
      </c>
      <c r="G28" s="29">
        <f>((((SweetenersPerCap!G28/365)*16)*28.3495)/4.2)</f>
        <v>1.0586092531249687</v>
      </c>
      <c r="H28" s="29">
        <f>((((SweetenersPerCap!H28/365)*16)*28.3495)/4.2)</f>
        <v>18.593045767573759</v>
      </c>
      <c r="I28" s="29">
        <f>((((SweetenersPerCap!I28/365)*16)*28.3495)/4.2)</f>
        <v>0.12270990339732198</v>
      </c>
      <c r="J28" s="29">
        <f>((((SweetenersPerCap!J28/365)*16)*28.3495)/4.2)</f>
        <v>0.29737414102689586</v>
      </c>
      <c r="K28" s="29">
        <f>((((SweetenersPerCap!K28/365)*16)*28.3495)/4.2)</f>
        <v>36.780266847653152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</row>
    <row r="29" spans="1:222" ht="12" customHeight="1" x14ac:dyDescent="0.2">
      <c r="A29" s="28">
        <v>1987</v>
      </c>
      <c r="B29" s="46">
        <v>242.804</v>
      </c>
      <c r="C29" s="29">
        <f>((((SweetenersPerCap!C29/365)*16)*28.3495)/4.2)</f>
        <v>19.748914468342484</v>
      </c>
      <c r="D29" s="29">
        <f>((((SweetenersPerCap!D29/365)*16)*28.3495)/4.2)</f>
        <v>18.456929409665872</v>
      </c>
      <c r="E29" s="29">
        <f>((((SweetenersPerCap!E29/365)*16)*28.3495)/4.2)</f>
        <v>14.116423160445969</v>
      </c>
      <c r="F29" s="29">
        <f>((((SweetenersPerCap!F29/365)*16)*28.3495)/4.2)</f>
        <v>4.0926097338108889</v>
      </c>
      <c r="G29" s="29">
        <f>((((SweetenersPerCap!G29/365)*16)*28.3495)/4.2)</f>
        <v>1.0747596640352124</v>
      </c>
      <c r="H29" s="29">
        <f>((((SweetenersPerCap!H29/365)*16)*28.3495)/4.2)</f>
        <v>19.28379255829207</v>
      </c>
      <c r="I29" s="29">
        <f>((((SweetenersPerCap!I29/365)*16)*28.3495)/4.2)</f>
        <v>0.1327880867749569</v>
      </c>
      <c r="J29" s="29">
        <f>((((SweetenersPerCap!J29/365)*16)*28.3495)/4.2)</f>
        <v>0.26134591791899286</v>
      </c>
      <c r="K29" s="29">
        <f>((((SweetenersPerCap!K29/365)*16)*28.3495)/4.2)</f>
        <v>38.134855972651884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</row>
    <row r="30" spans="1:222" ht="12" customHeight="1" x14ac:dyDescent="0.2">
      <c r="A30" s="28">
        <v>1988</v>
      </c>
      <c r="B30" s="46">
        <v>245.02099999999999</v>
      </c>
      <c r="C30" s="29">
        <f>((((SweetenersPerCap!C30/365)*16)*28.3495)/4.2)</f>
        <v>19.649923277074276</v>
      </c>
      <c r="D30" s="29">
        <f>((((SweetenersPerCap!D30/365)*16)*28.3495)/4.2)</f>
        <v>18.364414277639508</v>
      </c>
      <c r="E30" s="29">
        <f>((((SweetenersPerCap!E30/365)*16)*28.3495)/4.2)</f>
        <v>14.487212664176424</v>
      </c>
      <c r="F30" s="29">
        <f>((((SweetenersPerCap!F30/365)*16)*28.3495)/4.2)</f>
        <v>4.2188809140373928</v>
      </c>
      <c r="G30" s="29">
        <f>((((SweetenersPerCap!G30/365)*16)*28.3495)/4.2)</f>
        <v>1.0906117999768985</v>
      </c>
      <c r="H30" s="29">
        <f>((((SweetenersPerCap!H30/365)*16)*28.3495)/4.2)</f>
        <v>19.796705378190712</v>
      </c>
      <c r="I30" s="29">
        <f>((((SweetenersPerCap!I30/365)*16)*28.3495)/4.2)</f>
        <v>0.12928227156296757</v>
      </c>
      <c r="J30" s="29">
        <f>((((SweetenersPerCap!J30/365)*16)*28.3495)/4.2)</f>
        <v>0.25060941198482362</v>
      </c>
      <c r="K30" s="29">
        <f>((((SweetenersPerCap!K30/365)*16)*28.3495)/4.2)</f>
        <v>38.541011339378016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</row>
    <row r="31" spans="1:222" ht="12" customHeight="1" x14ac:dyDescent="0.2">
      <c r="A31" s="28">
        <v>1989</v>
      </c>
      <c r="B31" s="46">
        <v>247.34200000000001</v>
      </c>
      <c r="C31" s="29">
        <f>((((SweetenersPerCap!C31/365)*16)*28.3495)/4.2)</f>
        <v>19.867476109716705</v>
      </c>
      <c r="D31" s="29">
        <f>((((SweetenersPerCap!D31/365)*16)*28.3495)/4.2)</f>
        <v>18.56773468197823</v>
      </c>
      <c r="E31" s="29">
        <f>((((SweetenersPerCap!E31/365)*16)*28.3495)/4.2)</f>
        <v>14.260531742862584</v>
      </c>
      <c r="F31" s="29">
        <f>((((SweetenersPerCap!F31/365)*16)*28.3495)/4.2)</f>
        <v>3.7966783442837242</v>
      </c>
      <c r="G31" s="29">
        <f>((((SweetenersPerCap!G31/365)*16)*28.3495)/4.2)</f>
        <v>1.0474686201296275</v>
      </c>
      <c r="H31" s="29">
        <f>((((SweetenersPerCap!H31/365)*16)*28.3495)/4.2)</f>
        <v>19.104678707275937</v>
      </c>
      <c r="I31" s="29">
        <f>((((SweetenersPerCap!I31/365)*16)*28.3495)/4.2)</f>
        <v>0.12539183090274925</v>
      </c>
      <c r="J31" s="29">
        <f>((((SweetenersPerCap!J31/365)*16)*28.3495)/4.2)</f>
        <v>0.23088982875332295</v>
      </c>
      <c r="K31" s="29">
        <f>((((SweetenersPerCap!K31/365)*16)*28.3495)/4.2)</f>
        <v>38.028695048910237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</row>
    <row r="32" spans="1:222" ht="12" customHeight="1" x14ac:dyDescent="0.2">
      <c r="A32" s="28">
        <v>1990</v>
      </c>
      <c r="B32" s="46">
        <v>250.13200000000001</v>
      </c>
      <c r="C32" s="29">
        <f>((((SweetenersPerCap!C32/365)*16)*28.3495)/4.2)</f>
        <v>20.381645953428436</v>
      </c>
      <c r="D32" s="29">
        <f>((((SweetenersPerCap!D32/365)*16)*28.3495)/4.2)</f>
        <v>19.048267246194797</v>
      </c>
      <c r="E32" s="29">
        <f>((((SweetenersPerCap!E32/365)*16)*28.3495)/4.2)</f>
        <v>14.673957045135483</v>
      </c>
      <c r="F32" s="29">
        <f>((((SweetenersPerCap!F32/365)*16)*28.3495)/4.2)</f>
        <v>4.0230799231209522</v>
      </c>
      <c r="G32" s="29">
        <f>((((SweetenersPerCap!G32/365)*16)*28.3495)/4.2)</f>
        <v>1.0767602650335499</v>
      </c>
      <c r="H32" s="29">
        <f>((((SweetenersPerCap!H32/365)*16)*28.3495)/4.2)</f>
        <v>19.773797233289979</v>
      </c>
      <c r="I32" s="29">
        <f>((((SweetenersPerCap!I32/365)*16)*28.3495)/4.2)</f>
        <v>0.12438269595909981</v>
      </c>
      <c r="J32" s="29">
        <f>((((SweetenersPerCap!J32/365)*16)*28.3495)/4.2)</f>
        <v>0.24485935863532263</v>
      </c>
      <c r="K32" s="29">
        <f>((((SweetenersPerCap!K32/365)*16)*28.3495)/4.2)</f>
        <v>39.19130653407921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</row>
    <row r="33" spans="1:222" ht="12" customHeight="1" x14ac:dyDescent="0.2">
      <c r="A33" s="69">
        <v>1991</v>
      </c>
      <c r="B33" s="70">
        <v>253.49299999999999</v>
      </c>
      <c r="C33" s="71">
        <f>((((SweetenersPerCap!C33/365)*16)*28.3495)/4.2)</f>
        <v>20.127752081189719</v>
      </c>
      <c r="D33" s="71">
        <f>((((SweetenersPerCap!D33/365)*16)*28.3495)/4.2)</f>
        <v>18.810983253448331</v>
      </c>
      <c r="E33" s="71">
        <f>((((SweetenersPerCap!E33/365)*16)*28.3495)/4.2)</f>
        <v>14.884640745476801</v>
      </c>
      <c r="F33" s="71">
        <f>((((SweetenersPerCap!F33/365)*16)*28.3495)/4.2)</f>
        <v>4.146181390655439</v>
      </c>
      <c r="G33" s="71">
        <f>((((SweetenersPerCap!G33/365)*16)*28.3495)/4.2)</f>
        <v>1.0804874041031414</v>
      </c>
      <c r="H33" s="71">
        <f>((((SweetenersPerCap!H33/365)*16)*28.3495)/4.2)</f>
        <v>20.111309540235375</v>
      </c>
      <c r="I33" s="71">
        <f>((((SweetenersPerCap!I33/365)*16)*28.3495)/4.2)</f>
        <v>0.12383017499892209</v>
      </c>
      <c r="J33" s="71">
        <f>((((SweetenersPerCap!J33/365)*16)*28.3495)/4.2)</f>
        <v>0.27156927385944907</v>
      </c>
      <c r="K33" s="71">
        <f>((((SweetenersPerCap!K33/365)*16)*28.3495)/4.2)</f>
        <v>39.31769224254208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</row>
    <row r="34" spans="1:222" ht="12" customHeight="1" x14ac:dyDescent="0.2">
      <c r="A34" s="69">
        <v>1992</v>
      </c>
      <c r="B34" s="70">
        <v>256.89400000000001</v>
      </c>
      <c r="C34" s="71">
        <f>((((SweetenersPerCap!C34/365)*16)*28.3495)/4.2)</f>
        <v>20.331208268117372</v>
      </c>
      <c r="D34" s="71">
        <f>((((SweetenersPerCap!D34/365)*16)*28.3495)/4.2)</f>
        <v>19.001129222539607</v>
      </c>
      <c r="E34" s="71">
        <f>((((SweetenersPerCap!E34/365)*16)*28.3495)/4.2)</f>
        <v>15.153568440663744</v>
      </c>
      <c r="F34" s="71">
        <f>((((SweetenersPerCap!F34/365)*16)*28.3495)/4.2)</f>
        <v>4.4764163694156354</v>
      </c>
      <c r="G34" s="71">
        <f>((((SweetenersPerCap!G34/365)*16)*28.3495)/4.2)</f>
        <v>1.0608287543442794</v>
      </c>
      <c r="H34" s="71">
        <f>((((SweetenersPerCap!H34/365)*16)*28.3495)/4.2)</f>
        <v>20.690813564423657</v>
      </c>
      <c r="I34" s="71">
        <f>((((SweetenersPerCap!I34/365)*16)*28.3495)/4.2)</f>
        <v>4.6002540137749931E-2</v>
      </c>
      <c r="J34" s="71">
        <f>((((SweetenersPerCap!J34/365)*16)*28.3495)/4.2)</f>
        <v>0.29039316487366035</v>
      </c>
      <c r="K34" s="71">
        <f>((((SweetenersPerCap!K34/365)*16)*28.3495)/4.2)</f>
        <v>40.028338491974665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</row>
    <row r="35" spans="1:222" ht="12" customHeight="1" x14ac:dyDescent="0.2">
      <c r="A35" s="69">
        <v>1993</v>
      </c>
      <c r="B35" s="70">
        <v>260.255</v>
      </c>
      <c r="C35" s="71">
        <f>((((SweetenersPerCap!C35/365)*16)*28.3495)/4.2)</f>
        <v>20.205074407491583</v>
      </c>
      <c r="D35" s="71">
        <f>((((SweetenersPerCap!D35/365)*16)*28.3495)/4.2)</f>
        <v>18.883247109805218</v>
      </c>
      <c r="E35" s="71">
        <f>((((SweetenersPerCap!E35/365)*16)*28.3495)/4.2)</f>
        <v>15.882342031774867</v>
      </c>
      <c r="F35" s="71">
        <f>((((SweetenersPerCap!F35/365)*16)*28.3495)/4.2)</f>
        <v>4.6612137183520916</v>
      </c>
      <c r="G35" s="71">
        <f>((((SweetenersPerCap!G35/365)*16)*28.3495)/4.2)</f>
        <v>1.0942854958137158</v>
      </c>
      <c r="H35" s="71">
        <f>((((SweetenersPerCap!H35/365)*16)*28.3495)/4.2)</f>
        <v>21.637841245940681</v>
      </c>
      <c r="I35" s="71">
        <f>((((SweetenersPerCap!I35/365)*16)*28.3495)/4.2)</f>
        <v>4.5080819178661947E-2</v>
      </c>
      <c r="J35" s="71">
        <f>((((SweetenersPerCap!J35/365)*16)*28.3495)/4.2)</f>
        <v>0.30654923439599641</v>
      </c>
      <c r="K35" s="71">
        <f>((((SweetenersPerCap!K35/365)*16)*28.3495)/4.2)</f>
        <v>40.872718409320555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</row>
    <row r="36" spans="1:222" ht="12" customHeight="1" x14ac:dyDescent="0.2">
      <c r="A36" s="69">
        <v>1994</v>
      </c>
      <c r="B36" s="70">
        <v>263.43599999999998</v>
      </c>
      <c r="C36" s="71">
        <f>((((SweetenersPerCap!C36/365)*16)*28.3495)/4.2)</f>
        <v>20.378423215484556</v>
      </c>
      <c r="D36" s="71">
        <f>((((SweetenersPerCap!D36/365)*16)*28.3495)/4.2)</f>
        <v>19.04525534157435</v>
      </c>
      <c r="E36" s="71">
        <f>((((SweetenersPerCap!E36/365)*16)*28.3495)/4.2)</f>
        <v>16.723934781442559</v>
      </c>
      <c r="F36" s="71">
        <f>((((SweetenersPerCap!F36/365)*16)*28.3495)/4.2)</f>
        <v>4.7016017057416768</v>
      </c>
      <c r="G36" s="71">
        <f>((((SweetenersPerCap!G36/365)*16)*28.3495)/4.2)</f>
        <v>1.1279912495126996</v>
      </c>
      <c r="H36" s="71">
        <f>((((SweetenersPerCap!H36/365)*16)*28.3495)/4.2)</f>
        <v>22.553527736696935</v>
      </c>
      <c r="I36" s="71">
        <f>((((SweetenersPerCap!I36/365)*16)*28.3495)/4.2)</f>
        <v>4.1051684066389996E-2</v>
      </c>
      <c r="J36" s="71">
        <f>((((SweetenersPerCap!J36/365)*16)*28.3495)/4.2)</f>
        <v>0.28230791965039082</v>
      </c>
      <c r="K36" s="71">
        <f>((((SweetenersPerCap!K36/365)*16)*28.3495)/4.2)</f>
        <v>41.92214268198807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</row>
    <row r="37" spans="1:222" ht="12" customHeight="1" x14ac:dyDescent="0.2">
      <c r="A37" s="69">
        <v>1995</v>
      </c>
      <c r="B37" s="70">
        <v>266.55700000000002</v>
      </c>
      <c r="C37" s="71">
        <f>((((SweetenersPerCap!C37/365)*16)*28.3495)/4.2)</f>
        <v>20.553502134810078</v>
      </c>
      <c r="D37" s="71">
        <f>((((SweetenersPerCap!D37/365)*16)*28.3495)/4.2)</f>
        <v>19.208880499822502</v>
      </c>
      <c r="E37" s="71">
        <f>((((SweetenersPerCap!E37/365)*16)*28.3495)/4.2)</f>
        <v>17.274912017509692</v>
      </c>
      <c r="F37" s="71">
        <f>((((SweetenersPerCap!F37/365)*16)*28.3495)/4.2)</f>
        <v>4.8319215103239115</v>
      </c>
      <c r="G37" s="71">
        <f>((((SweetenersPerCap!G37/365)*16)*28.3495)/4.2)</f>
        <v>1.1729694042817909</v>
      </c>
      <c r="H37" s="71">
        <f>((((SweetenersPerCap!H37/365)*16)*28.3495)/4.2)</f>
        <v>23.279802932115398</v>
      </c>
      <c r="I37" s="71">
        <f>((((SweetenersPerCap!I37/365)*16)*28.3495)/4.2)</f>
        <v>7.9362925828396838E-2</v>
      </c>
      <c r="J37" s="71">
        <f>((((SweetenersPerCap!J37/365)*16)*28.3495)/4.2)</f>
        <v>0.26658439367719261</v>
      </c>
      <c r="K37" s="71">
        <f>((((SweetenersPerCap!K37/365)*16)*28.3495)/4.2)</f>
        <v>42.834630751443484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</row>
    <row r="38" spans="1:222" ht="12" customHeight="1" x14ac:dyDescent="0.2">
      <c r="A38" s="28">
        <v>1996</v>
      </c>
      <c r="B38" s="46">
        <v>269.66699999999997</v>
      </c>
      <c r="C38" s="29">
        <f>((((SweetenersPerCap!C38/365)*16)*28.3495)/4.2)</f>
        <v>20.585946088862144</v>
      </c>
      <c r="D38" s="29">
        <f>((((SweetenersPerCap!D38/365)*16)*28.3495)/4.2)</f>
        <v>19.239201952207612</v>
      </c>
      <c r="E38" s="29">
        <f>((((SweetenersPerCap!E38/365)*16)*28.3495)/4.2)</f>
        <v>17.665243450334817</v>
      </c>
      <c r="F38" s="29">
        <f>((((SweetenersPerCap!F38/365)*16)*28.3495)/4.2)</f>
        <v>4.862816789556395</v>
      </c>
      <c r="G38" s="29">
        <f>((((SweetenersPerCap!G38/365)*16)*28.3495)/4.2)</f>
        <v>1.1791034901489192</v>
      </c>
      <c r="H38" s="29">
        <f>((((SweetenersPerCap!H38/365)*16)*28.3495)/4.2)</f>
        <v>23.707163730040129</v>
      </c>
      <c r="I38" s="29">
        <f>((((SweetenersPerCap!I38/365)*16)*28.3495)/4.2)</f>
        <v>0.20723892438427399</v>
      </c>
      <c r="J38" s="29">
        <f>((((SweetenersPerCap!J38/365)*16)*28.3495)/4.2)</f>
        <v>0.28698400153293824</v>
      </c>
      <c r="K38" s="29">
        <f>((((SweetenersPerCap!K38/365)*16)*28.3495)/4.2)</f>
        <v>43.440588608164958</v>
      </c>
    </row>
    <row r="39" spans="1:222" ht="12" customHeight="1" x14ac:dyDescent="0.2">
      <c r="A39" s="28">
        <v>1997</v>
      </c>
      <c r="B39" s="46">
        <v>272.91199999999998</v>
      </c>
      <c r="C39" s="29">
        <f>((((SweetenersPerCap!C39/365)*16)*28.3495)/4.2)</f>
        <v>20.540378316132969</v>
      </c>
      <c r="D39" s="29">
        <f>((((SweetenersPerCap!D39/365)*16)*28.3495)/4.2)</f>
        <v>19.196615248722399</v>
      </c>
      <c r="E39" s="29">
        <f>((((SweetenersPerCap!E39/365)*16)*28.3495)/4.2)</f>
        <v>18.549805165749397</v>
      </c>
      <c r="F39" s="29">
        <f>((((SweetenersPerCap!F39/365)*16)*28.3495)/4.2)</f>
        <v>5.126782194171569</v>
      </c>
      <c r="G39" s="29">
        <f>((((SweetenersPerCap!G39/365)*16)*28.3495)/4.2)</f>
        <v>1.1083622430179652</v>
      </c>
      <c r="H39" s="29">
        <f>((((SweetenersPerCap!H39/365)*16)*28.3495)/4.2)</f>
        <v>24.78494960293893</v>
      </c>
      <c r="I39" s="29">
        <f>((((SweetenersPerCap!I39/365)*16)*28.3495)/4.2)</f>
        <v>0.17658992415142666</v>
      </c>
      <c r="J39" s="29">
        <f>((((SweetenersPerCap!J39/365)*16)*28.3495)/4.2)</f>
        <v>0.28041091304737509</v>
      </c>
      <c r="K39" s="29">
        <f>((((SweetenersPerCap!K39/365)*16)*28.3495)/4.2)</f>
        <v>44.43856568886013</v>
      </c>
    </row>
    <row r="40" spans="1:222" ht="12" customHeight="1" x14ac:dyDescent="0.2">
      <c r="A40" s="28">
        <v>1998</v>
      </c>
      <c r="B40" s="46">
        <v>276.11500000000001</v>
      </c>
      <c r="C40" s="29">
        <f>((((SweetenersPerCap!C40/365)*16)*28.3495)/4.2)</f>
        <v>20.556709030761201</v>
      </c>
      <c r="D40" s="29">
        <f>((((SweetenersPerCap!D40/365)*16)*28.3495)/4.2)</f>
        <v>19.211877598842239</v>
      </c>
      <c r="E40" s="29">
        <f>((((SweetenersPerCap!E40/365)*16)*28.3495)/4.2)</f>
        <v>19.042013828362457</v>
      </c>
      <c r="F40" s="29">
        <f>((((SweetenersPerCap!F40/365)*16)*28.3495)/4.2)</f>
        <v>5.0532126861845672</v>
      </c>
      <c r="G40" s="29">
        <f>((((SweetenersPerCap!G40/365)*16)*28.3495)/4.2)</f>
        <v>1.0757432309759236</v>
      </c>
      <c r="H40" s="29">
        <f>((((SweetenersPerCap!H40/365)*16)*28.3495)/4.2)</f>
        <v>25.170969745522942</v>
      </c>
      <c r="I40" s="29">
        <f>((((SweetenersPerCap!I40/365)*16)*28.3495)/4.2)</f>
        <v>0.1728891199263109</v>
      </c>
      <c r="J40" s="29">
        <f>((((SweetenersPerCap!J40/365)*16)*28.3495)/4.2)</f>
        <v>0.27762190953039084</v>
      </c>
      <c r="K40" s="29">
        <f>((((SweetenersPerCap!K40/365)*16)*28.3495)/4.2)</f>
        <v>44.833358373821888</v>
      </c>
    </row>
    <row r="41" spans="1:222" ht="12" customHeight="1" x14ac:dyDescent="0.2">
      <c r="A41" s="28">
        <v>1999</v>
      </c>
      <c r="B41" s="46">
        <v>279.29500000000002</v>
      </c>
      <c r="C41" s="29">
        <f>((((SweetenersPerCap!C41/365)*16)*28.3495)/4.2)</f>
        <v>20.987177017558714</v>
      </c>
      <c r="D41" s="29">
        <f>((((SweetenersPerCap!D41/365)*16)*28.3495)/4.2)</f>
        <v>19.614184128559543</v>
      </c>
      <c r="E41" s="29">
        <f>((((SweetenersPerCap!E41/365)*16)*28.3495)/4.2)</f>
        <v>19.486346501835406</v>
      </c>
      <c r="F41" s="29">
        <f>((((SweetenersPerCap!F41/365)*16)*28.3495)/4.2)</f>
        <v>4.8335325095450781</v>
      </c>
      <c r="G41" s="29">
        <f>((((SweetenersPerCap!G41/365)*16)*28.3495)/4.2)</f>
        <v>1.0344195453554341</v>
      </c>
      <c r="H41" s="29">
        <f>((((SweetenersPerCap!H41/365)*16)*28.3495)/4.2)</f>
        <v>25.354298556735916</v>
      </c>
      <c r="I41" s="29">
        <f>((((SweetenersPerCap!I41/365)*16)*28.3495)/4.2)</f>
        <v>0.16426809032271908</v>
      </c>
      <c r="J41" s="29">
        <f>((((SweetenersPerCap!J41/365)*16)*28.3495)/4.2)</f>
        <v>0.31139968920001709</v>
      </c>
      <c r="K41" s="29">
        <f>((((SweetenersPerCap!K41/365)*16)*28.3495)/4.2)</f>
        <v>45.444150464818193</v>
      </c>
    </row>
    <row r="42" spans="1:222" ht="12" customHeight="1" x14ac:dyDescent="0.2">
      <c r="A42" s="28">
        <v>2000</v>
      </c>
      <c r="B42" s="46">
        <v>282.38499999999999</v>
      </c>
      <c r="C42" s="29">
        <f>((((SweetenersPerCap!C42/365)*16)*28.3495)/4.2)</f>
        <v>20.745191458065072</v>
      </c>
      <c r="D42" s="29">
        <f>((((SweetenersPerCap!D42/365)*16)*28.3495)/4.2)</f>
        <v>19.388029400060812</v>
      </c>
      <c r="E42" s="29">
        <f>((((SweetenersPerCap!E42/365)*16)*28.3495)/4.2)</f>
        <v>19.050372107079472</v>
      </c>
      <c r="F42" s="29">
        <f>((((SweetenersPerCap!F42/365)*16)*28.3495)/4.2)</f>
        <v>4.6738509915549802</v>
      </c>
      <c r="G42" s="29">
        <f>((((SweetenersPerCap!G42/365)*16)*28.3495)/4.2)</f>
        <v>0.99700599035165194</v>
      </c>
      <c r="H42" s="29">
        <f>((((SweetenersPerCap!H42/365)*16)*28.3495)/4.2)</f>
        <v>24.721229088986099</v>
      </c>
      <c r="I42" s="29">
        <f>((((SweetenersPerCap!I42/365)*16)*28.3495)/4.2)</f>
        <v>0.17515929738398278</v>
      </c>
      <c r="J42" s="29">
        <f>((((SweetenersPerCap!J42/365)*16)*28.3495)/4.2)</f>
        <v>0.32880942680777486</v>
      </c>
      <c r="K42" s="29">
        <f>((((SweetenersPerCap!K42/365)*16)*28.3495)/4.2)</f>
        <v>44.61322721323868</v>
      </c>
    </row>
    <row r="43" spans="1:222" ht="12" customHeight="1" x14ac:dyDescent="0.2">
      <c r="A43" s="69">
        <v>2001</v>
      </c>
      <c r="B43" s="70">
        <v>285.30901899999998</v>
      </c>
      <c r="C43" s="71">
        <f>((((SweetenersPerCap!C43/365)*16)*28.3495)/4.2)</f>
        <v>20.407006763947109</v>
      </c>
      <c r="D43" s="71">
        <f>((((SweetenersPerCap!D43/365)*16)*28.3495)/4.2)</f>
        <v>19.07196893826832</v>
      </c>
      <c r="E43" s="71">
        <f>((((SweetenersPerCap!E43/365)*16)*28.3495)/4.2)</f>
        <v>18.870816930655856</v>
      </c>
      <c r="F43" s="71">
        <f>((((SweetenersPerCap!F43/365)*16)*28.3495)/4.2)</f>
        <v>4.5738696852669269</v>
      </c>
      <c r="G43" s="71">
        <f>((((SweetenersPerCap!G43/365)*16)*28.3495)/4.2)</f>
        <v>0.97367640060465743</v>
      </c>
      <c r="H43" s="71">
        <f>((((SweetenersPerCap!H43/365)*16)*28.3495)/4.2)</f>
        <v>24.41836301652744</v>
      </c>
      <c r="I43" s="71">
        <f>((((SweetenersPerCap!I43/365)*16)*28.3495)/4.2)</f>
        <v>0.29516610632594215</v>
      </c>
      <c r="J43" s="71">
        <f>((((SweetenersPerCap!J43/365)*16)*28.3495)/4.2)</f>
        <v>0.27816342329688526</v>
      </c>
      <c r="K43" s="71">
        <f>((((SweetenersPerCap!K43/365)*16)*28.3495)/4.2)</f>
        <v>44.063661484418581</v>
      </c>
    </row>
    <row r="44" spans="1:222" ht="12" customHeight="1" x14ac:dyDescent="0.2">
      <c r="A44" s="69">
        <v>2002</v>
      </c>
      <c r="B44" s="70">
        <v>288.10481800000002</v>
      </c>
      <c r="C44" s="71">
        <f>((((SweetenersPerCap!C44/365)*16)*28.3495)/4.2)</f>
        <v>20.010411036921823</v>
      </c>
      <c r="D44" s="71">
        <f>((((SweetenersPerCap!D44/365)*16)*28.3495)/4.2)</f>
        <v>18.701318726095156</v>
      </c>
      <c r="E44" s="71">
        <f>((((SweetenersPerCap!E44/365)*16)*28.3495)/4.2)</f>
        <v>18.990647700188187</v>
      </c>
      <c r="F44" s="71">
        <f>((((SweetenersPerCap!F44/365)*16)*28.3495)/4.2)</f>
        <v>4.5673579042506836</v>
      </c>
      <c r="G44" s="71">
        <f>((((SweetenersPerCap!G44/365)*16)*28.3495)/4.2)</f>
        <v>0.97129378057399673</v>
      </c>
      <c r="H44" s="71">
        <f>((((SweetenersPerCap!H44/365)*16)*28.3495)/4.2)</f>
        <v>24.52929938501287</v>
      </c>
      <c r="I44" s="71">
        <f>((((SweetenersPerCap!I44/365)*16)*28.3495)/4.2)</f>
        <v>0.2838674796984898</v>
      </c>
      <c r="J44" s="71">
        <f>((((SweetenersPerCap!J44/365)*16)*28.3495)/4.2)</f>
        <v>0.31478617350361521</v>
      </c>
      <c r="K44" s="71">
        <f>((((SweetenersPerCap!K44/365)*16)*28.3495)/4.2)</f>
        <v>43.829271764310128</v>
      </c>
    </row>
    <row r="45" spans="1:222" ht="12" customHeight="1" x14ac:dyDescent="0.2">
      <c r="A45" s="69">
        <v>2003</v>
      </c>
      <c r="B45" s="70">
        <v>290.81963400000001</v>
      </c>
      <c r="C45" s="71">
        <f>((((SweetenersPerCap!C45/365)*16)*28.3495)/4.2)</f>
        <v>19.264829802160516</v>
      </c>
      <c r="D45" s="71">
        <f>((((SweetenersPerCap!D45/365)*16)*28.3495)/4.2)</f>
        <v>18.004513833794874</v>
      </c>
      <c r="E45" s="71">
        <f>((((SweetenersPerCap!E45/365)*16)*28.3495)/4.2)</f>
        <v>18.472771583140798</v>
      </c>
      <c r="F45" s="71">
        <f>((((SweetenersPerCap!F45/365)*16)*28.3495)/4.2)</f>
        <v>4.4954345605173627</v>
      </c>
      <c r="G45" s="71">
        <f>((((SweetenersPerCap!G45/365)*16)*28.3495)/4.2)</f>
        <v>0.91322904691185092</v>
      </c>
      <c r="H45" s="71">
        <f>((((SweetenersPerCap!H45/365)*16)*28.3495)/4.2)</f>
        <v>23.881435190570009</v>
      </c>
      <c r="I45" s="71">
        <f>((((SweetenersPerCap!I45/365)*16)*28.3495)/4.2)</f>
        <v>0.22760685097466987</v>
      </c>
      <c r="J45" s="71">
        <f>((((SweetenersPerCap!J45/365)*16)*28.3495)/4.2)</f>
        <v>0.29670244906513343</v>
      </c>
      <c r="K45" s="71">
        <f>((((SweetenersPerCap!K45/365)*16)*28.3495)/4.2)</f>
        <v>42.410258324404673</v>
      </c>
    </row>
    <row r="46" spans="1:222" ht="12" customHeight="1" x14ac:dyDescent="0.2">
      <c r="A46" s="69">
        <v>2004</v>
      </c>
      <c r="B46" s="70">
        <v>293.46318500000001</v>
      </c>
      <c r="C46" s="71">
        <f>((((SweetenersPerCap!C46/365)*16)*28.3495)/4.2)</f>
        <v>19.481097436779251</v>
      </c>
      <c r="D46" s="71">
        <f>((((SweetenersPerCap!D46/365)*16)*28.3495)/4.2)</f>
        <v>18.206633118485286</v>
      </c>
      <c r="E46" s="71">
        <f>((((SweetenersPerCap!E46/365)*16)*28.3495)/4.2)</f>
        <v>18.183432469457408</v>
      </c>
      <c r="F46" s="71">
        <f>((((SweetenersPerCap!F46/365)*16)*28.3495)/4.2)</f>
        <v>4.6218806079003141</v>
      </c>
      <c r="G46" s="71">
        <f>((((SweetenersPerCap!G46/365)*16)*28.3495)/4.2)</f>
        <v>0.98104780085147203</v>
      </c>
      <c r="H46" s="71">
        <f>((((SweetenersPerCap!H46/365)*16)*28.3495)/4.2)</f>
        <v>23.786360878209194</v>
      </c>
      <c r="I46" s="71">
        <f>((((SweetenersPerCap!I46/365)*16)*28.3495)/4.2)</f>
        <v>0.19377637958865632</v>
      </c>
      <c r="J46" s="71">
        <f>((((SweetenersPerCap!J46/365)*16)*28.3495)/4.2)</f>
        <v>0.26253225581119655</v>
      </c>
      <c r="K46" s="71">
        <f>((((SweetenersPerCap!K46/365)*16)*28.3495)/4.2)</f>
        <v>42.449302632094323</v>
      </c>
    </row>
    <row r="47" spans="1:222" ht="12" customHeight="1" x14ac:dyDescent="0.2">
      <c r="A47" s="69">
        <v>2005</v>
      </c>
      <c r="B47" s="70">
        <v>296.186216</v>
      </c>
      <c r="C47" s="71">
        <f>((((SweetenersPerCap!C47/365)*16)*28.3495)/4.2)</f>
        <v>19.932763222409289</v>
      </c>
      <c r="D47" s="71">
        <f>((((SweetenersPerCap!D47/365)*16)*28.3495)/4.2)</f>
        <v>18.628750675148869</v>
      </c>
      <c r="E47" s="71">
        <f>((((SweetenersPerCap!E47/365)*16)*28.3495)/4.2)</f>
        <v>17.998166298060351</v>
      </c>
      <c r="F47" s="71">
        <f>((((SweetenersPerCap!F47/365)*16)*28.3495)/4.2)</f>
        <v>4.5171269539287673</v>
      </c>
      <c r="G47" s="71">
        <f>((((SweetenersPerCap!G47/365)*16)*28.3495)/4.2)</f>
        <v>0.9605077243403346</v>
      </c>
      <c r="H47" s="71">
        <f>((((SweetenersPerCap!H47/365)*16)*28.3495)/4.2)</f>
        <v>23.475800976329452</v>
      </c>
      <c r="I47" s="71">
        <f>((((SweetenersPerCap!I47/365)*16)*28.3495)/4.2)</f>
        <v>0.18754131668125873</v>
      </c>
      <c r="J47" s="71">
        <f>((((SweetenersPerCap!J47/365)*16)*28.3495)/4.2)</f>
        <v>0.31066781024368906</v>
      </c>
      <c r="K47" s="71">
        <f>((((SweetenersPerCap!K47/365)*16)*28.3495)/4.2)</f>
        <v>42.602760778403265</v>
      </c>
    </row>
    <row r="48" spans="1:222" ht="12" customHeight="1" x14ac:dyDescent="0.2">
      <c r="A48" s="28">
        <v>2006</v>
      </c>
      <c r="B48" s="46">
        <v>298.99582500000002</v>
      </c>
      <c r="C48" s="29">
        <f>((((SweetenersPerCap!C48/365)*16)*28.3495)/4.2)</f>
        <v>19.665278182249999</v>
      </c>
      <c r="D48" s="29">
        <f>((((SweetenersPerCap!D48/365)*16)*28.3495)/4.2)</f>
        <v>18.378764656308416</v>
      </c>
      <c r="E48" s="29">
        <f>((((SweetenersPerCap!E48/365)*16)*28.3495)/4.2)</f>
        <v>17.781744794951063</v>
      </c>
      <c r="F48" s="29">
        <f>((((SweetenersPerCap!F48/365)*16)*28.3495)/4.2)</f>
        <v>4.0639677659136222</v>
      </c>
      <c r="G48" s="29">
        <f>((((SweetenersPerCap!G48/365)*16)*28.3495)/4.2)</f>
        <v>0.91676752005416817</v>
      </c>
      <c r="H48" s="29">
        <f>((((SweetenersPerCap!H48/365)*16)*28.3495)/4.2)</f>
        <v>22.762480080918852</v>
      </c>
      <c r="I48" s="29">
        <f>((((SweetenersPerCap!I48/365)*16)*28.3495)/4.2)</f>
        <v>0.1946158095089694</v>
      </c>
      <c r="J48" s="29">
        <f>((((SweetenersPerCap!J48/365)*16)*28.3495)/4.2)</f>
        <v>0.33000084396474966</v>
      </c>
      <c r="K48" s="29">
        <f>((((SweetenersPerCap!K48/365)*16)*28.3495)/4.2)</f>
        <v>41.665861390700989</v>
      </c>
    </row>
    <row r="49" spans="1:11" ht="12" customHeight="1" x14ac:dyDescent="0.2">
      <c r="A49" s="28">
        <v>2007</v>
      </c>
      <c r="B49" s="46">
        <v>302.003917</v>
      </c>
      <c r="C49" s="29">
        <f>((((SweetenersPerCap!C49/365)*16)*28.3495)/4.2)</f>
        <v>19.35164943595904</v>
      </c>
      <c r="D49" s="29">
        <f>((((SweetenersPerCap!D49/365)*16)*28.3495)/4.2)</f>
        <v>18.085653678466389</v>
      </c>
      <c r="E49" s="29">
        <f>((((SweetenersPerCap!E49/365)*16)*28.3495)/4.2)</f>
        <v>17.081067128963095</v>
      </c>
      <c r="F49" s="29">
        <f>((((SweetenersPerCap!F49/365)*16)*28.3495)/4.2)</f>
        <v>4.050662726002157</v>
      </c>
      <c r="G49" s="29">
        <f>((((SweetenersPerCap!G49/365)*16)*28.3495)/4.2)</f>
        <v>0.87849713398069784</v>
      </c>
      <c r="H49" s="29">
        <f>((((SweetenersPerCap!H49/365)*16)*28.3495)/4.2)</f>
        <v>22.010226988945949</v>
      </c>
      <c r="I49" s="29">
        <f>((((SweetenersPerCap!I49/365)*16)*28.3495)/4.2)</f>
        <v>0.18351302683104836</v>
      </c>
      <c r="J49" s="29">
        <f>((((SweetenersPerCap!J49/365)*16)*28.3495)/4.2)</f>
        <v>0.29102628575485673</v>
      </c>
      <c r="K49" s="29">
        <f>((((SweetenersPerCap!K49/365)*16)*28.3495)/4.2)</f>
        <v>40.570419979998242</v>
      </c>
    </row>
    <row r="50" spans="1:11" ht="12" customHeight="1" x14ac:dyDescent="0.2">
      <c r="A50" s="28">
        <v>2008</v>
      </c>
      <c r="B50" s="46">
        <v>304.79776099999998</v>
      </c>
      <c r="C50" s="29">
        <f>((((SweetenersPerCap!C50/365)*16)*28.3495)/4.2)</f>
        <v>20.589826744925457</v>
      </c>
      <c r="D50" s="29">
        <f>((((SweetenersPerCap!D50/365)*16)*28.3495)/4.2)</f>
        <v>19.242828733575191</v>
      </c>
      <c r="E50" s="29">
        <f>((((SweetenersPerCap!E50/365)*16)*28.3495)/4.2)</f>
        <v>16.116155104184973</v>
      </c>
      <c r="F50" s="29">
        <f>((((SweetenersPerCap!F50/365)*16)*28.3495)/4.2)</f>
        <v>3.9523552458774946</v>
      </c>
      <c r="G50" s="29">
        <f>((((SweetenersPerCap!G50/365)*16)*28.3495)/4.2)</f>
        <v>0.81383401451704451</v>
      </c>
      <c r="H50" s="29">
        <f>((((SweetenersPerCap!H50/365)*16)*28.3495)/4.2)</f>
        <v>20.882344364579509</v>
      </c>
      <c r="I50" s="29">
        <f>((((SweetenersPerCap!I50/365)*16)*28.3495)/4.2)</f>
        <v>0.18091778665228903</v>
      </c>
      <c r="J50" s="29">
        <f>((((SweetenersPerCap!J50/365)*16)*28.3495)/4.2)</f>
        <v>0.29275631949400288</v>
      </c>
      <c r="K50" s="29">
        <f>((((SweetenersPerCap!K50/365)*16)*28.3495)/4.2)</f>
        <v>40.598847204300988</v>
      </c>
    </row>
    <row r="51" spans="1:11" ht="12" customHeight="1" x14ac:dyDescent="0.2">
      <c r="A51" s="28">
        <v>2009</v>
      </c>
      <c r="B51" s="46">
        <v>307.43940600000002</v>
      </c>
      <c r="C51" s="29">
        <f>((((SweetenersPerCap!C51/365)*16)*28.3495)/4.2)</f>
        <v>20.060485598351789</v>
      </c>
      <c r="D51" s="29">
        <f>((((SweetenersPerCap!D51/365)*16)*28.3495)/4.2)</f>
        <v>18.748117381637183</v>
      </c>
      <c r="E51" s="29">
        <f>((((SweetenersPerCap!E51/365)*16)*28.3495)/4.2)</f>
        <v>15.316388291652384</v>
      </c>
      <c r="F51" s="29">
        <f>((((SweetenersPerCap!F51/365)*16)*28.3495)/4.2)</f>
        <v>3.8319292983188014</v>
      </c>
      <c r="G51" s="29">
        <f>((((SweetenersPerCap!G51/365)*16)*28.3495)/4.2)</f>
        <v>0.80244342138525604</v>
      </c>
      <c r="H51" s="29">
        <f>((((SweetenersPerCap!H51/365)*16)*28.3495)/4.2)</f>
        <v>19.950761011356438</v>
      </c>
      <c r="I51" s="29">
        <f>((((SweetenersPerCap!I51/365)*16)*28.3495)/4.2)</f>
        <v>0.17390622801661404</v>
      </c>
      <c r="J51" s="29">
        <f>((((SweetenersPerCap!J51/365)*16)*28.3495)/4.2)</f>
        <v>0.27091108122556817</v>
      </c>
      <c r="K51" s="29">
        <f>((((SweetenersPerCap!K51/365)*16)*28.3495)/4.2)</f>
        <v>39.143695702235796</v>
      </c>
    </row>
    <row r="52" spans="1:11" ht="12" customHeight="1" x14ac:dyDescent="0.2">
      <c r="A52" s="28">
        <v>2010</v>
      </c>
      <c r="B52" s="46">
        <v>309.74127900000002</v>
      </c>
      <c r="C52" s="29">
        <f>((((SweetenersPerCap!C52/365)*16)*28.3495)/4.2)</f>
        <v>20.868515779405882</v>
      </c>
      <c r="D52" s="29">
        <f>((((SweetenersPerCap!D52/365)*16)*28.3495)/4.2)</f>
        <v>19.503285775145681</v>
      </c>
      <c r="E52" s="29">
        <f>((((SweetenersPerCap!E52/365)*16)*28.3495)/4.2)</f>
        <v>14.960568275206159</v>
      </c>
      <c r="F52" s="29">
        <f>((((SweetenersPerCap!F52/365)*16)*28.3495)/4.2)</f>
        <v>3.737005581713098</v>
      </c>
      <c r="G52" s="29">
        <f>((((SweetenersPerCap!G52/365)*16)*28.3495)/4.2)</f>
        <v>0.86026718512268197</v>
      </c>
      <c r="H52" s="29">
        <f>((((SweetenersPerCap!H52/365)*16)*28.3495)/4.2)</f>
        <v>19.557841042041932</v>
      </c>
      <c r="I52" s="29">
        <f>((((SweetenersPerCap!I52/365)*16)*28.3495)/4.2)</f>
        <v>0.21060336429683257</v>
      </c>
      <c r="J52" s="29">
        <f>((((SweetenersPerCap!J52/365)*16)*28.3495)/4.2)</f>
        <v>0.30593117831203548</v>
      </c>
      <c r="K52" s="29">
        <f>((((SweetenersPerCap!K52/365)*16)*28.3495)/4.2)</f>
        <v>39.577661359796487</v>
      </c>
    </row>
    <row r="53" spans="1:11" ht="12" customHeight="1" x14ac:dyDescent="0.2">
      <c r="A53" s="75">
        <v>2011</v>
      </c>
      <c r="B53" s="76">
        <v>311.97391399999998</v>
      </c>
      <c r="C53" s="71">
        <f>((((SweetenersPerCap!C53/365)*16)*28.3495)/4.2)</f>
        <v>20.85697320929393</v>
      </c>
      <c r="D53" s="71">
        <f>((((SweetenersPerCap!D53/365)*16)*28.3495)/4.2)</f>
        <v>19.492498326442924</v>
      </c>
      <c r="E53" s="71">
        <f>((((SweetenersPerCap!E53/365)*16)*28.3495)/4.2)</f>
        <v>14.375109306921241</v>
      </c>
      <c r="F53" s="71">
        <f>((((SweetenersPerCap!F53/365)*16)*28.3495)/4.2)</f>
        <v>3.6189683367250676</v>
      </c>
      <c r="G53" s="71">
        <f>((((SweetenersPerCap!G53/365)*16)*28.3495)/4.2)</f>
        <v>0.8460027413726301</v>
      </c>
      <c r="H53" s="71">
        <f>((((SweetenersPerCap!H53/365)*16)*28.3495)/4.2)</f>
        <v>18.84008038501894</v>
      </c>
      <c r="I53" s="71">
        <f>((((SweetenersPerCap!I53/365)*16)*28.3495)/4.2)</f>
        <v>0.19373625665091546</v>
      </c>
      <c r="J53" s="71">
        <f>((((SweetenersPerCap!J53/365)*16)*28.3495)/4.2)</f>
        <v>0.32032866989140846</v>
      </c>
      <c r="K53" s="71">
        <f>((((SweetenersPerCap!K53/365)*16)*28.3495)/4.2)</f>
        <v>38.846643638004174</v>
      </c>
    </row>
    <row r="54" spans="1:11" ht="12" customHeight="1" x14ac:dyDescent="0.2">
      <c r="A54" s="69">
        <v>2012</v>
      </c>
      <c r="B54" s="70">
        <v>314.16755799999999</v>
      </c>
      <c r="C54" s="71">
        <f>((((SweetenersPerCap!C54/365)*16)*28.3495)/4.2)</f>
        <v>21.094117142292312</v>
      </c>
      <c r="D54" s="71">
        <f>((((SweetenersPerCap!D54/365)*16)*28.3495)/4.2)</f>
        <v>19.714128170366646</v>
      </c>
      <c r="E54" s="71">
        <f>((((SweetenersPerCap!E54/365)*16)*28.3495)/4.2)</f>
        <v>14.115917382213881</v>
      </c>
      <c r="F54" s="71">
        <f>((((SweetenersPerCap!F54/365)*16)*28.3495)/4.2)</f>
        <v>3.7097455136446658</v>
      </c>
      <c r="G54" s="71">
        <f>((((SweetenersPerCap!G54/365)*16)*28.3495)/4.2)</f>
        <v>0.791929814902955</v>
      </c>
      <c r="H54" s="71">
        <f>((((SweetenersPerCap!H54/365)*16)*28.3495)/4.2)</f>
        <v>18.6175927107615</v>
      </c>
      <c r="I54" s="71">
        <f>((((SweetenersPerCap!I54/365)*16)*28.3495)/4.2)</f>
        <v>0.19551063283841216</v>
      </c>
      <c r="J54" s="71">
        <f>((((SweetenersPerCap!J54/365)*16)*28.3495)/4.2)</f>
        <v>0.32750782825056013</v>
      </c>
      <c r="K54" s="71">
        <f>((((SweetenersPerCap!K54/365)*16)*28.3495)/4.2)</f>
        <v>38.854739342217115</v>
      </c>
    </row>
    <row r="55" spans="1:11" ht="12" customHeight="1" x14ac:dyDescent="0.2">
      <c r="A55" s="75">
        <v>2013</v>
      </c>
      <c r="B55" s="76">
        <v>316.29476599999998</v>
      </c>
      <c r="C55" s="71">
        <f>((((SweetenersPerCap!C55/365)*16)*28.3495)/4.2)</f>
        <v>21.52761661177346</v>
      </c>
      <c r="D55" s="71">
        <f>((((SweetenersPerCap!D55/365)*16)*28.3495)/4.2)</f>
        <v>20.119267861470529</v>
      </c>
      <c r="E55" s="71">
        <f>((((SweetenersPerCap!E55/365)*16)*28.3495)/4.2)</f>
        <v>13.551574992492217</v>
      </c>
      <c r="F55" s="71">
        <f>((((SweetenersPerCap!F55/365)*16)*28.3495)/4.2)</f>
        <v>3.5598677011708157</v>
      </c>
      <c r="G55" s="71">
        <f>((((SweetenersPerCap!G55/365)*16)*28.3495)/4.2)</f>
        <v>0.776346376027098</v>
      </c>
      <c r="H55" s="71">
        <f>((((SweetenersPerCap!H55/365)*16)*28.3495)/4.2)</f>
        <v>17.887789069690132</v>
      </c>
      <c r="I55" s="71">
        <f>((((SweetenersPerCap!I55/365)*16)*28.3495)/4.2)</f>
        <v>0.2071963685978235</v>
      </c>
      <c r="J55" s="71">
        <f>((((SweetenersPerCap!J55/365)*16)*28.3495)/4.2)</f>
        <v>0.34205441693836752</v>
      </c>
      <c r="K55" s="71">
        <f>((((SweetenersPerCap!K55/365)*16)*28.3495)/4.2)</f>
        <v>38.556307716696843</v>
      </c>
    </row>
    <row r="56" spans="1:11" ht="12" customHeight="1" x14ac:dyDescent="0.2">
      <c r="A56" s="75">
        <v>2014</v>
      </c>
      <c r="B56" s="76">
        <v>318.576955</v>
      </c>
      <c r="C56" s="71">
        <f>((((SweetenersPerCap!C56/365)*16)*28.3495)/4.2)</f>
        <v>21.664855497171189</v>
      </c>
      <c r="D56" s="71">
        <f>((((SweetenersPerCap!D56/365)*16)*28.3495)/4.2)</f>
        <v>20.247528502029148</v>
      </c>
      <c r="E56" s="71">
        <f>((((SweetenersPerCap!E56/365)*16)*28.3495)/4.2)</f>
        <v>13.619244219449934</v>
      </c>
      <c r="F56" s="71">
        <f>((((SweetenersPerCap!F56/365)*16)*28.3495)/4.2)</f>
        <v>3.6046253184710562</v>
      </c>
      <c r="G56" s="71">
        <f>((((SweetenersPerCap!G56/365)*16)*28.3495)/4.2)</f>
        <v>0.87764976898090652</v>
      </c>
      <c r="H56" s="71">
        <f>((((SweetenersPerCap!H56/365)*16)*28.3495)/4.2)</f>
        <v>18.101519306901903</v>
      </c>
      <c r="I56" s="71">
        <f>((((SweetenersPerCap!I56/365)*16)*28.3495)/4.2)</f>
        <v>0.2365110457965964</v>
      </c>
      <c r="J56" s="71">
        <f>((((SweetenersPerCap!J56/365)*16)*28.3495)/4.2)</f>
        <v>0.38381840214792479</v>
      </c>
      <c r="K56" s="71">
        <f>((((SweetenersPerCap!K56/365)*16)*28.3495)/4.2)</f>
        <v>38.969377256875553</v>
      </c>
    </row>
    <row r="57" spans="1:11" ht="12" customHeight="1" x14ac:dyDescent="0.2">
      <c r="A57" s="75">
        <v>2015</v>
      </c>
      <c r="B57" s="76">
        <v>320.87070299999999</v>
      </c>
      <c r="C57" s="71">
        <f>((((SweetenersPerCap!C57/365)*16)*28.3495)/4.2)</f>
        <v>21.920719997280184</v>
      </c>
      <c r="D57" s="71">
        <f>((((SweetenersPerCap!D57/365)*16)*28.3495)/4.2)</f>
        <v>20.486654203065587</v>
      </c>
      <c r="E57" s="71">
        <f>((((SweetenersPerCap!E57/365)*16)*28.3495)/4.2)</f>
        <v>13.248275100990968</v>
      </c>
      <c r="F57" s="71">
        <f>((((SweetenersPerCap!F57/365)*16)*28.3495)/4.2)</f>
        <v>3.6375549299362202</v>
      </c>
      <c r="G57" s="71">
        <f>((((SweetenersPerCap!G57/365)*16)*28.3495)/4.2)</f>
        <v>0.87711578557144321</v>
      </c>
      <c r="H57" s="71">
        <f>((((SweetenersPerCap!H57/365)*16)*28.3495)/4.2)</f>
        <v>17.762945816498629</v>
      </c>
      <c r="I57" s="71">
        <f>((((SweetenersPerCap!I57/365)*16)*28.3495)/4.2)</f>
        <v>0.2521759057052389</v>
      </c>
      <c r="J57" s="71">
        <f>((((SweetenersPerCap!J57/365)*16)*28.3495)/4.2)</f>
        <v>0.38177689841623175</v>
      </c>
      <c r="K57" s="71">
        <f>((((SweetenersPerCap!K57/365)*16)*28.3495)/4.2)</f>
        <v>38.883552823685683</v>
      </c>
    </row>
    <row r="58" spans="1:11" ht="12" customHeight="1" x14ac:dyDescent="0.2">
      <c r="A58" s="103">
        <v>2016</v>
      </c>
      <c r="B58" s="104">
        <v>323.16101099999997</v>
      </c>
      <c r="C58" s="29">
        <f>((((SweetenersPerCap!C58/365)*16)*28.3495)/4.2)</f>
        <v>22.098152537840438</v>
      </c>
      <c r="D58" s="29">
        <f>((((SweetenersPerCap!D58/365)*16)*28.3495)/4.2)</f>
        <v>20.652479007327511</v>
      </c>
      <c r="E58" s="29">
        <f>((((SweetenersPerCap!E58/365)*16)*28.3495)/4.2)</f>
        <v>12.88411581155542</v>
      </c>
      <c r="F58" s="29">
        <f>((((SweetenersPerCap!F58/365)*16)*28.3495)/4.2)</f>
        <v>3.6642107154490704</v>
      </c>
      <c r="G58" s="29">
        <f>((((SweetenersPerCap!G58/365)*16)*28.3495)/4.2)</f>
        <v>0.8114476769057325</v>
      </c>
      <c r="H58" s="29">
        <f>((((SweetenersPerCap!H58/365)*16)*28.3495)/4.2)</f>
        <v>17.359774203910224</v>
      </c>
      <c r="I58" s="29">
        <f>((((SweetenersPerCap!I58/365)*16)*28.3495)/4.2)</f>
        <v>0.19297201685801077</v>
      </c>
      <c r="J58" s="29">
        <f>((((SweetenersPerCap!J58/365)*16)*28.3495)/4.2)</f>
        <v>0.37061486741947131</v>
      </c>
      <c r="K58" s="29">
        <f>((((SweetenersPerCap!K58/365)*16)*28.3495)/4.2)</f>
        <v>38.575840095515204</v>
      </c>
    </row>
    <row r="59" spans="1:11" ht="12" customHeight="1" x14ac:dyDescent="0.2">
      <c r="A59" s="103">
        <v>2017</v>
      </c>
      <c r="B59" s="104">
        <v>325.20603</v>
      </c>
      <c r="C59" s="29">
        <f>((((SweetenersPerCap!C59/365)*16)*28.3495)/4.2)</f>
        <v>21.928671063134651</v>
      </c>
      <c r="D59" s="29">
        <f>((((SweetenersPerCap!D59/365)*16)*28.3495)/4.2)</f>
        <v>20.494085105733319</v>
      </c>
      <c r="E59" s="29">
        <f>((((SweetenersPerCap!E59/365)*16)*28.3495)/4.2)</f>
        <v>12.525198340414995</v>
      </c>
      <c r="F59" s="29">
        <f>((((SweetenersPerCap!F59/365)*16)*28.3495)/4.2)</f>
        <v>3.8736389951386339</v>
      </c>
      <c r="G59" s="29">
        <f>((((SweetenersPerCap!G59/365)*16)*28.3495)/4.2)</f>
        <v>0.87586300331225808</v>
      </c>
      <c r="H59" s="29">
        <f>((((SweetenersPerCap!H59/365)*16)*28.3495)/4.2)</f>
        <v>17.274700338865884</v>
      </c>
      <c r="I59" s="29">
        <f>((((SweetenersPerCap!I59/365)*16)*28.3495)/4.2)</f>
        <v>0.19919743839070383</v>
      </c>
      <c r="J59" s="29">
        <f>((((SweetenersPerCap!J59/365)*16)*28.3495)/4.2)</f>
        <v>0.42299406618976643</v>
      </c>
      <c r="K59" s="29">
        <f>((((SweetenersPerCap!K59/365)*16)*28.3495)/4.2)</f>
        <v>38.390976949179681</v>
      </c>
    </row>
    <row r="60" spans="1:11" ht="12" customHeight="1" x14ac:dyDescent="0.2">
      <c r="A60" s="103">
        <v>2018</v>
      </c>
      <c r="B60" s="104">
        <v>326.92397599999998</v>
      </c>
      <c r="C60" s="29">
        <f>((((SweetenersPerCap!C60/365)*16)*28.3495)/4.2)</f>
        <v>21.738764736143974</v>
      </c>
      <c r="D60" s="29">
        <f>((((SweetenersPerCap!D60/365)*16)*28.3495)/4.2)</f>
        <v>20.316602557143899</v>
      </c>
      <c r="E60" s="29">
        <f>((((SweetenersPerCap!E60/365)*16)*28.3495)/4.2)</f>
        <v>12.130964388966689</v>
      </c>
      <c r="F60" s="29">
        <f>((((SweetenersPerCap!F60/365)*16)*28.3495)/4.2)</f>
        <v>3.8881800027420819</v>
      </c>
      <c r="G60" s="29">
        <f>((((SweetenersPerCap!G60/365)*16)*28.3495)/4.2)</f>
        <v>0.8737616822545804</v>
      </c>
      <c r="H60" s="29">
        <f>((((SweetenersPerCap!H60/365)*16)*28.3495)/4.2)</f>
        <v>16.892906073963349</v>
      </c>
      <c r="I60" s="29">
        <f>((((SweetenersPerCap!I60/365)*16)*28.3495)/4.2)</f>
        <v>0.20908909743653159</v>
      </c>
      <c r="J60" s="29">
        <f>((((SweetenersPerCap!J60/365)*16)*28.3495)/4.2)</f>
        <v>0.39376796545393572</v>
      </c>
      <c r="K60" s="29">
        <f>((((SweetenersPerCap!K60/365)*16)*28.3495)/4.2)</f>
        <v>37.812365693997705</v>
      </c>
    </row>
    <row r="61" spans="1:11" ht="12" customHeight="1" x14ac:dyDescent="0.2">
      <c r="A61" s="103">
        <v>2019</v>
      </c>
      <c r="B61" s="104">
        <v>328.475998</v>
      </c>
      <c r="C61" s="29">
        <f>((((SweetenersPerCap!C61/365)*16)*28.3495)/4.2)</f>
        <v>21.667118018343384</v>
      </c>
      <c r="D61" s="29">
        <f>((((SweetenersPerCap!D61/365)*16)*28.3495)/4.2)</f>
        <v>20.249643007797552</v>
      </c>
      <c r="E61" s="29">
        <f>((((SweetenersPerCap!E61/365)*16)*28.3495)/4.2)</f>
        <v>11.85151253736883</v>
      </c>
      <c r="F61" s="29">
        <f>((((SweetenersPerCap!F61/365)*16)*28.3495)/4.2)</f>
        <v>3.8945569139265364</v>
      </c>
      <c r="G61" s="29">
        <f>((((SweetenersPerCap!G61/365)*16)*28.3495)/4.2)</f>
        <v>0.83198314954642061</v>
      </c>
      <c r="H61" s="29">
        <f>((((SweetenersPerCap!H61/365)*16)*28.3495)/4.2)</f>
        <v>16.578052600841787</v>
      </c>
      <c r="I61" s="29">
        <f>((((SweetenersPerCap!I61/365)*16)*28.3495)/4.2)</f>
        <v>0.22597153777763479</v>
      </c>
      <c r="J61" s="29">
        <f>((((SweetenersPerCap!J61/365)*16)*28.3495)/4.2)</f>
        <v>0.37261679311967338</v>
      </c>
      <c r="K61" s="29">
        <f>((((SweetenersPerCap!K61/365)*16)*28.3495)/4.2)</f>
        <v>37.426283939536646</v>
      </c>
    </row>
    <row r="62" spans="1:11" ht="12" customHeight="1" x14ac:dyDescent="0.2">
      <c r="A62" s="103">
        <v>2020</v>
      </c>
      <c r="B62" s="104">
        <v>330.11398000000003</v>
      </c>
      <c r="C62" s="29">
        <f>((((SweetenersPerCap!C62/365)*16)*28.3495)/4.2)</f>
        <v>21.774943757908865</v>
      </c>
      <c r="D62" s="29">
        <f>((((SweetenersPerCap!D62/365)*16)*28.3495)/4.2)</f>
        <v>20.350414727017629</v>
      </c>
      <c r="E62" s="29">
        <f>((((SweetenersPerCap!E62/365)*16)*28.3495)/4.2)</f>
        <v>11.898340368010524</v>
      </c>
      <c r="F62" s="29">
        <f>((((SweetenersPerCap!F62/365)*16)*28.3495)/4.2)</f>
        <v>3.7975249830382225</v>
      </c>
      <c r="G62" s="29">
        <f>((((SweetenersPerCap!G62/365)*16)*28.3495)/4.2)</f>
        <v>0.8322102320913719</v>
      </c>
      <c r="H62" s="29">
        <f>((((SweetenersPerCap!H62/365)*16)*28.3495)/4.2)</f>
        <v>16.528075583140115</v>
      </c>
      <c r="I62" s="29">
        <f>((((SweetenersPerCap!I62/365)*16)*28.3495)/4.2)</f>
        <v>0.21564043231434618</v>
      </c>
      <c r="J62" s="29">
        <f>((((SweetenersPerCap!J62/365)*16)*28.3495)/4.2)</f>
        <v>0.39878815008409929</v>
      </c>
      <c r="K62" s="29">
        <f>((((SweetenersPerCap!K62/365)*16)*28.3495)/4.2)</f>
        <v>37.49291889255619</v>
      </c>
    </row>
    <row r="63" spans="1:11" ht="12" customHeight="1" thickBot="1" x14ac:dyDescent="0.25">
      <c r="A63" s="176">
        <v>2021</v>
      </c>
      <c r="B63" s="177">
        <v>332.14052299999997</v>
      </c>
      <c r="C63" s="159">
        <f>((((SweetenersPerCap!C63/365)*16)*28.3495)/4.2)</f>
        <v>22.080639153085215</v>
      </c>
      <c r="D63" s="159">
        <f>((((SweetenersPerCap!D63/365)*16)*28.3495)/4.2)</f>
        <v>20.636111358023562</v>
      </c>
      <c r="E63" s="159">
        <f>((((SweetenersPerCap!E63/365)*16)*28.3495)/4.2)</f>
        <v>11.693455150763926</v>
      </c>
      <c r="F63" s="159">
        <f>((((SweetenersPerCap!F63/365)*16)*28.3495)/4.2)</f>
        <v>3.8379162615183513</v>
      </c>
      <c r="G63" s="159">
        <f>((((SweetenersPerCap!G63/365)*16)*28.3495)/4.2)</f>
        <v>0.81781948055309694</v>
      </c>
      <c r="H63" s="159">
        <f>((((SweetenersPerCap!H63/365)*16)*28.3495)/4.2)</f>
        <v>16.349190892835374</v>
      </c>
      <c r="I63" s="159">
        <f>((((SweetenersPerCap!I63/365)*16)*28.3495)/4.2)</f>
        <v>0.25934151708448294</v>
      </c>
      <c r="J63" s="159">
        <f>((((SweetenersPerCap!J63/365)*16)*28.3495)/4.2)</f>
        <v>0.42947109790522414</v>
      </c>
      <c r="K63" s="159">
        <f>((((SweetenersPerCap!K63/365)*16)*28.3495)/4.2)</f>
        <v>37.674114865848651</v>
      </c>
    </row>
    <row r="64" spans="1:11" ht="12" customHeight="1" thickTop="1" x14ac:dyDescent="0.2">
      <c r="A64" s="4" t="s">
        <v>3</v>
      </c>
      <c r="B64" s="4"/>
    </row>
    <row r="65" spans="1:29" ht="12" customHeight="1" x14ac:dyDescent="0.2">
      <c r="A65" s="4"/>
      <c r="B65" s="4"/>
      <c r="L65" s="4"/>
    </row>
    <row r="66" spans="1:29" ht="12" customHeight="1" x14ac:dyDescent="0.2">
      <c r="A66" s="188" t="s">
        <v>94</v>
      </c>
      <c r="B66" s="4"/>
      <c r="L66" s="4"/>
    </row>
    <row r="67" spans="1:29" ht="12" customHeight="1" x14ac:dyDescent="0.2">
      <c r="A67" s="4"/>
      <c r="B67" s="4"/>
      <c r="L67" s="4"/>
    </row>
    <row r="68" spans="1:29" s="175" customFormat="1" ht="12" customHeight="1" x14ac:dyDescent="0.2">
      <c r="A68" s="5" t="s">
        <v>88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4"/>
    </row>
  </sheetData>
  <mergeCells count="16">
    <mergeCell ref="C7:K7"/>
    <mergeCell ref="G5:G6"/>
    <mergeCell ref="A1:I1"/>
    <mergeCell ref="I3:I6"/>
    <mergeCell ref="J1:K1"/>
    <mergeCell ref="B2:B6"/>
    <mergeCell ref="E3:H4"/>
    <mergeCell ref="K3:K6"/>
    <mergeCell ref="H5:H6"/>
    <mergeCell ref="D5:D6"/>
    <mergeCell ref="C3:D4"/>
    <mergeCell ref="C5:C6"/>
    <mergeCell ref="F5:F6"/>
    <mergeCell ref="A2:A6"/>
    <mergeCell ref="E5:E6"/>
    <mergeCell ref="J3:J6"/>
  </mergeCells>
  <phoneticPr fontId="4" type="noConversion"/>
  <printOptions horizontalCentered="1" verticalCentered="1"/>
  <pageMargins left="0.25" right="0.25" top="0.75" bottom="0.75" header="0" footer="0"/>
  <pageSetup scale="82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 fitToPage="1"/>
  </sheetPr>
  <dimension ref="A1:HF72"/>
  <sheetViews>
    <sheetView showOutlineSymbols="0" zoomScaleNormal="100" workbookViewId="0">
      <pane ySplit="7" topLeftCell="A8" activePane="bottomLeft" state="frozen"/>
      <selection pane="bottomLeft" sqref="A1:I1"/>
    </sheetView>
  </sheetViews>
  <sheetFormatPr defaultColWidth="12.77734375" defaultRowHeight="12" customHeight="1" x14ac:dyDescent="0.2"/>
  <cols>
    <col min="1" max="1" width="12.77734375" style="2" customWidth="1"/>
    <col min="2" max="2" width="12.77734375" style="3" customWidth="1"/>
    <col min="3" max="11" width="12.77734375" style="4" customWidth="1"/>
    <col min="12" max="18" width="12.77734375" style="19" customWidth="1"/>
    <col min="19" max="16384" width="12.77734375" style="20"/>
  </cols>
  <sheetData>
    <row r="1" spans="1:214" s="44" customFormat="1" ht="12" customHeight="1" thickBot="1" x14ac:dyDescent="0.25">
      <c r="A1" s="233" t="s">
        <v>27</v>
      </c>
      <c r="B1" s="233"/>
      <c r="C1" s="233"/>
      <c r="D1" s="233"/>
      <c r="E1" s="233"/>
      <c r="F1" s="233"/>
      <c r="G1" s="233"/>
      <c r="H1" s="233"/>
      <c r="I1" s="233"/>
      <c r="J1" s="198" t="s">
        <v>5</v>
      </c>
      <c r="K1" s="198"/>
      <c r="L1" s="7"/>
      <c r="M1" s="43"/>
      <c r="N1" s="43"/>
      <c r="O1" s="43"/>
      <c r="P1" s="43"/>
      <c r="Q1" s="43"/>
      <c r="R1" s="43"/>
    </row>
    <row r="2" spans="1:214" ht="12" customHeight="1" thickTop="1" x14ac:dyDescent="0.2">
      <c r="A2" s="208" t="s">
        <v>0</v>
      </c>
      <c r="B2" s="201" t="s">
        <v>29</v>
      </c>
      <c r="C2" s="8" t="s">
        <v>6</v>
      </c>
      <c r="D2" s="9"/>
      <c r="E2" s="9"/>
      <c r="F2" s="9"/>
      <c r="G2" s="9"/>
      <c r="H2" s="8"/>
      <c r="I2" s="9"/>
      <c r="J2" s="9"/>
      <c r="K2" s="21"/>
    </row>
    <row r="3" spans="1:214" ht="12" customHeight="1" x14ac:dyDescent="0.2">
      <c r="A3" s="209"/>
      <c r="B3" s="202"/>
      <c r="C3" s="204" t="s">
        <v>58</v>
      </c>
      <c r="D3" s="205"/>
      <c r="E3" s="192" t="s">
        <v>7</v>
      </c>
      <c r="F3" s="193"/>
      <c r="G3" s="193"/>
      <c r="H3" s="194"/>
      <c r="I3" s="216" t="s">
        <v>47</v>
      </c>
      <c r="J3" s="192" t="s">
        <v>12</v>
      </c>
      <c r="K3" s="212" t="s">
        <v>70</v>
      </c>
    </row>
    <row r="4" spans="1:214" ht="12" customHeight="1" x14ac:dyDescent="0.2">
      <c r="A4" s="209"/>
      <c r="B4" s="202"/>
      <c r="C4" s="206"/>
      <c r="D4" s="207"/>
      <c r="E4" s="195"/>
      <c r="F4" s="196"/>
      <c r="G4" s="196"/>
      <c r="H4" s="197"/>
      <c r="I4" s="217"/>
      <c r="J4" s="213"/>
      <c r="K4" s="213"/>
    </row>
    <row r="5" spans="1:214" ht="12" customHeight="1" x14ac:dyDescent="0.2">
      <c r="A5" s="209"/>
      <c r="B5" s="202"/>
      <c r="C5" s="222" t="s">
        <v>8</v>
      </c>
      <c r="D5" s="222" t="s">
        <v>9</v>
      </c>
      <c r="E5" s="222" t="s">
        <v>87</v>
      </c>
      <c r="F5" s="222" t="s">
        <v>10</v>
      </c>
      <c r="G5" s="222" t="s">
        <v>11</v>
      </c>
      <c r="H5" s="216" t="s">
        <v>69</v>
      </c>
      <c r="I5" s="217"/>
      <c r="J5" s="213"/>
      <c r="K5" s="213"/>
    </row>
    <row r="6" spans="1:214" ht="12" customHeight="1" x14ac:dyDescent="0.2">
      <c r="A6" s="210"/>
      <c r="B6" s="203"/>
      <c r="C6" s="223"/>
      <c r="D6" s="223"/>
      <c r="E6" s="223"/>
      <c r="F6" s="223"/>
      <c r="G6" s="223"/>
      <c r="H6" s="223"/>
      <c r="I6" s="218"/>
      <c r="J6" s="195"/>
      <c r="K6" s="195"/>
    </row>
    <row r="7" spans="1:214" ht="12" customHeight="1" x14ac:dyDescent="0.25">
      <c r="A7" s="61"/>
      <c r="B7" s="52" t="s">
        <v>35</v>
      </c>
      <c r="C7" s="189" t="s">
        <v>61</v>
      </c>
      <c r="D7" s="189"/>
      <c r="E7" s="189"/>
      <c r="F7" s="189"/>
      <c r="G7" s="189"/>
      <c r="H7" s="189"/>
      <c r="I7" s="189"/>
      <c r="J7" s="189"/>
      <c r="K7" s="189"/>
      <c r="L7" s="62"/>
      <c r="M7" s="62"/>
      <c r="N7" s="62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1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1"/>
      <c r="EW7" s="61"/>
      <c r="EX7" s="61"/>
      <c r="EY7" s="61"/>
      <c r="EZ7" s="61"/>
      <c r="FA7" s="61"/>
      <c r="FB7" s="61"/>
      <c r="FC7" s="61"/>
      <c r="FD7" s="61"/>
      <c r="FE7" s="61"/>
      <c r="FF7" s="61"/>
      <c r="FG7" s="61"/>
      <c r="FH7" s="61"/>
      <c r="FI7" s="61"/>
      <c r="FJ7" s="61"/>
      <c r="FK7" s="61"/>
      <c r="FL7" s="61"/>
      <c r="FM7" s="61"/>
      <c r="FN7" s="61"/>
      <c r="FO7" s="61"/>
      <c r="FP7" s="61"/>
      <c r="FQ7" s="61"/>
      <c r="FR7" s="61"/>
      <c r="FS7" s="61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  <c r="GH7" s="61"/>
      <c r="GI7" s="61"/>
      <c r="GJ7" s="61"/>
      <c r="GK7" s="61"/>
      <c r="GL7" s="61"/>
      <c r="GM7" s="61"/>
      <c r="GN7" s="61"/>
      <c r="GO7" s="61"/>
      <c r="GP7" s="61"/>
      <c r="GQ7" s="61"/>
      <c r="GR7" s="61"/>
      <c r="GS7" s="61"/>
      <c r="GT7" s="61"/>
      <c r="GU7" s="61"/>
      <c r="GV7" s="61"/>
      <c r="GW7" s="61"/>
      <c r="GX7" s="61"/>
      <c r="GY7" s="61"/>
      <c r="GZ7" s="61"/>
      <c r="HA7" s="61"/>
      <c r="HB7" s="61"/>
      <c r="HC7" s="61"/>
      <c r="HD7" s="61"/>
      <c r="HE7" s="61"/>
      <c r="HF7" s="61"/>
    </row>
    <row r="8" spans="1:214" ht="12" customHeight="1" x14ac:dyDescent="0.2">
      <c r="A8" s="28">
        <v>1966</v>
      </c>
      <c r="B8" s="46">
        <v>196.56</v>
      </c>
      <c r="C8" s="29">
        <v>10235</v>
      </c>
      <c r="D8" s="29">
        <f>C8/1.07</f>
        <v>9565.4205607476633</v>
      </c>
      <c r="E8" s="34" t="s">
        <v>4</v>
      </c>
      <c r="F8" s="29">
        <v>951.75750000000005</v>
      </c>
      <c r="G8" s="29">
        <v>414.858</v>
      </c>
      <c r="H8" s="29">
        <f>SUM(E8,F8,G8)</f>
        <v>1366.6155000000001</v>
      </c>
      <c r="I8" s="29">
        <v>69</v>
      </c>
      <c r="J8" s="68">
        <v>98</v>
      </c>
      <c r="K8" s="29">
        <f>SUM(D8,H8,I8,J8)</f>
        <v>11099.036060747663</v>
      </c>
    </row>
    <row r="9" spans="1:214" ht="12" customHeight="1" x14ac:dyDescent="0.2">
      <c r="A9" s="28">
        <v>1967</v>
      </c>
      <c r="B9" s="46">
        <v>198.71199999999999</v>
      </c>
      <c r="C9" s="29">
        <v>10474</v>
      </c>
      <c r="D9" s="29">
        <f t="shared" ref="D9:D63" si="0">C9/1.07</f>
        <v>9788.7850467289718</v>
      </c>
      <c r="E9" s="29">
        <v>3</v>
      </c>
      <c r="F9" s="29">
        <v>983.83390017896249</v>
      </c>
      <c r="G9" s="29">
        <v>427.83600000000001</v>
      </c>
      <c r="H9" s="29">
        <f t="shared" ref="H9:H42" si="1">SUM(E9,F9,G9)</f>
        <v>1414.6699001789625</v>
      </c>
      <c r="I9" s="29">
        <v>50</v>
      </c>
      <c r="J9" s="29">
        <v>89</v>
      </c>
      <c r="K9" s="29">
        <f t="shared" ref="K9:K42" si="2">SUM(D9,H9,I9,J9)</f>
        <v>11342.454946907934</v>
      </c>
    </row>
    <row r="10" spans="1:214" ht="12" customHeight="1" x14ac:dyDescent="0.2">
      <c r="A10" s="28">
        <v>1968</v>
      </c>
      <c r="B10" s="46">
        <v>200.70599999999999</v>
      </c>
      <c r="C10" s="29">
        <v>10656</v>
      </c>
      <c r="D10" s="29">
        <f t="shared" si="0"/>
        <v>9958.8785046728972</v>
      </c>
      <c r="E10" s="29">
        <v>15</v>
      </c>
      <c r="F10" s="29">
        <v>1030.5735483579001</v>
      </c>
      <c r="G10" s="29">
        <v>443.52199999999999</v>
      </c>
      <c r="H10" s="29">
        <f t="shared" si="1"/>
        <v>1489.0955483579</v>
      </c>
      <c r="I10" s="29">
        <v>70</v>
      </c>
      <c r="J10" s="29">
        <v>90</v>
      </c>
      <c r="K10" s="29">
        <f t="shared" si="2"/>
        <v>11607.974053030797</v>
      </c>
    </row>
    <row r="11" spans="1:214" ht="12" customHeight="1" x14ac:dyDescent="0.2">
      <c r="A11" s="28">
        <v>1969</v>
      </c>
      <c r="B11" s="46">
        <v>202.67699999999999</v>
      </c>
      <c r="C11" s="29">
        <v>10950</v>
      </c>
      <c r="D11" s="29">
        <f t="shared" si="0"/>
        <v>10233.644859813083</v>
      </c>
      <c r="E11" s="29">
        <v>33</v>
      </c>
      <c r="F11" s="29">
        <v>1060.9199612384837</v>
      </c>
      <c r="G11" s="29">
        <v>458.93900000000002</v>
      </c>
      <c r="H11" s="29">
        <f t="shared" si="1"/>
        <v>1552.8589612384837</v>
      </c>
      <c r="I11" s="29">
        <v>61</v>
      </c>
      <c r="J11" s="29">
        <v>101</v>
      </c>
      <c r="K11" s="29">
        <f t="shared" si="2"/>
        <v>11948.503821051567</v>
      </c>
    </row>
    <row r="12" spans="1:214" ht="12" customHeight="1" x14ac:dyDescent="0.2">
      <c r="A12" s="28">
        <v>1970</v>
      </c>
      <c r="B12" s="46">
        <v>205.05199999999999</v>
      </c>
      <c r="C12" s="29">
        <v>11163</v>
      </c>
      <c r="D12" s="29">
        <f t="shared" si="0"/>
        <v>10432.710280373831</v>
      </c>
      <c r="E12" s="29">
        <v>56.18268820928126</v>
      </c>
      <c r="F12" s="29">
        <v>1101.891277944645</v>
      </c>
      <c r="G12" s="29">
        <v>471.15199999999999</v>
      </c>
      <c r="H12" s="29">
        <f t="shared" si="1"/>
        <v>1629.2259661539263</v>
      </c>
      <c r="I12" s="29">
        <v>51</v>
      </c>
      <c r="J12" s="29">
        <v>103</v>
      </c>
      <c r="K12" s="29">
        <f t="shared" si="2"/>
        <v>12215.936246527757</v>
      </c>
      <c r="L12" s="10"/>
      <c r="M12" s="10"/>
      <c r="N12" s="10"/>
      <c r="O12" s="10"/>
      <c r="P12" s="10"/>
      <c r="Q12" s="10"/>
      <c r="R12" s="10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</row>
    <row r="13" spans="1:214" ht="12" customHeight="1" x14ac:dyDescent="0.2">
      <c r="A13" s="69">
        <v>1971</v>
      </c>
      <c r="B13" s="70">
        <v>207.661</v>
      </c>
      <c r="C13" s="71">
        <v>11345</v>
      </c>
      <c r="D13" s="71">
        <f t="shared" si="0"/>
        <v>10602.803738317756</v>
      </c>
      <c r="E13" s="71">
        <v>85.630242188480366</v>
      </c>
      <c r="F13" s="71">
        <v>1163.1161294640522</v>
      </c>
      <c r="G13" s="71">
        <v>481.76499999999999</v>
      </c>
      <c r="H13" s="71">
        <f t="shared" si="1"/>
        <v>1730.5113716525325</v>
      </c>
      <c r="I13" s="71">
        <v>52</v>
      </c>
      <c r="J13" s="71">
        <v>93</v>
      </c>
      <c r="K13" s="71">
        <f t="shared" si="2"/>
        <v>12478.315109970288</v>
      </c>
      <c r="L13" s="10"/>
      <c r="M13" s="10"/>
      <c r="N13" s="10"/>
      <c r="O13" s="10"/>
      <c r="P13" s="10"/>
      <c r="Q13" s="10"/>
      <c r="R13" s="10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</row>
    <row r="14" spans="1:214" ht="12" customHeight="1" x14ac:dyDescent="0.2">
      <c r="A14" s="69">
        <v>1972</v>
      </c>
      <c r="B14" s="70">
        <v>209.89599999999999</v>
      </c>
      <c r="C14" s="71">
        <v>11487</v>
      </c>
      <c r="D14" s="71">
        <f t="shared" si="0"/>
        <v>10735.514018691589</v>
      </c>
      <c r="E14" s="71">
        <v>121.16003567315768</v>
      </c>
      <c r="F14" s="71">
        <v>1257.3127500000001</v>
      </c>
      <c r="G14" s="71">
        <v>484.524</v>
      </c>
      <c r="H14" s="71">
        <f t="shared" si="1"/>
        <v>1862.9967856731578</v>
      </c>
      <c r="I14" s="71">
        <v>52</v>
      </c>
      <c r="J14" s="71">
        <v>105</v>
      </c>
      <c r="K14" s="71">
        <f t="shared" si="2"/>
        <v>12755.510804364747</v>
      </c>
      <c r="L14" s="10"/>
      <c r="M14" s="10"/>
      <c r="N14" s="10"/>
      <c r="O14" s="10"/>
      <c r="P14" s="10"/>
      <c r="Q14" s="10"/>
      <c r="R14" s="10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</row>
    <row r="15" spans="1:214" ht="12" customHeight="1" x14ac:dyDescent="0.2">
      <c r="A15" s="69">
        <v>1973</v>
      </c>
      <c r="B15" s="70">
        <v>211.90899999999999</v>
      </c>
      <c r="C15" s="71">
        <v>11429</v>
      </c>
      <c r="D15" s="71">
        <f t="shared" si="0"/>
        <v>10681.308411214952</v>
      </c>
      <c r="E15" s="71">
        <v>218.49315610440163</v>
      </c>
      <c r="F15" s="71">
        <v>1384.47675</v>
      </c>
      <c r="G15" s="71">
        <v>489.42399999999998</v>
      </c>
      <c r="H15" s="71">
        <f t="shared" si="1"/>
        <v>2092.3939061044016</v>
      </c>
      <c r="I15" s="71">
        <v>53</v>
      </c>
      <c r="J15" s="71">
        <v>95</v>
      </c>
      <c r="K15" s="71">
        <f t="shared" si="2"/>
        <v>12921.702317319354</v>
      </c>
      <c r="L15" s="10"/>
      <c r="M15" s="10"/>
      <c r="N15" s="10"/>
      <c r="O15" s="10"/>
      <c r="P15" s="10"/>
      <c r="Q15" s="10"/>
      <c r="R15" s="10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</row>
    <row r="16" spans="1:214" ht="12" customHeight="1" x14ac:dyDescent="0.2">
      <c r="A16" s="69">
        <v>1974</v>
      </c>
      <c r="B16" s="70">
        <v>213.85400000000001</v>
      </c>
      <c r="C16" s="71">
        <v>10945</v>
      </c>
      <c r="D16" s="71">
        <f t="shared" si="0"/>
        <v>10228.971962616823</v>
      </c>
      <c r="E16" s="71">
        <v>295.39201439241407</v>
      </c>
      <c r="F16" s="71">
        <v>1480.491</v>
      </c>
      <c r="G16" s="71">
        <v>486.34399999999999</v>
      </c>
      <c r="H16" s="71">
        <f t="shared" si="1"/>
        <v>2262.2270143924138</v>
      </c>
      <c r="I16" s="71">
        <v>43</v>
      </c>
      <c r="J16" s="71">
        <v>75</v>
      </c>
      <c r="K16" s="71">
        <f t="shared" si="2"/>
        <v>12609.198977009237</v>
      </c>
      <c r="L16" s="10"/>
      <c r="M16" s="10"/>
      <c r="N16" s="10"/>
      <c r="O16" s="10"/>
      <c r="P16" s="10"/>
      <c r="Q16" s="10"/>
      <c r="R16" s="1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</row>
    <row r="17" spans="1:214" ht="12" customHeight="1" x14ac:dyDescent="0.2">
      <c r="A17" s="69">
        <v>1975</v>
      </c>
      <c r="B17" s="70">
        <v>215.97300000000001</v>
      </c>
      <c r="C17" s="71">
        <v>10302</v>
      </c>
      <c r="D17" s="71">
        <f t="shared" si="0"/>
        <v>9628.0373831775687</v>
      </c>
      <c r="E17" s="71">
        <v>526.88499999999999</v>
      </c>
      <c r="F17" s="71">
        <v>1514.59575</v>
      </c>
      <c r="G17" s="71">
        <v>473.08600000000001</v>
      </c>
      <c r="H17" s="71">
        <f t="shared" si="1"/>
        <v>2514.56675</v>
      </c>
      <c r="I17" s="71">
        <v>43</v>
      </c>
      <c r="J17" s="71">
        <v>108</v>
      </c>
      <c r="K17" s="71">
        <f t="shared" si="2"/>
        <v>12293.604133177569</v>
      </c>
      <c r="L17" s="10"/>
      <c r="M17" s="10"/>
      <c r="N17" s="10"/>
      <c r="O17" s="10"/>
      <c r="P17" s="10"/>
      <c r="Q17" s="10"/>
      <c r="R17" s="10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</row>
    <row r="18" spans="1:214" ht="12" customHeight="1" x14ac:dyDescent="0.2">
      <c r="A18" s="28">
        <v>1976</v>
      </c>
      <c r="B18" s="46">
        <v>218.035</v>
      </c>
      <c r="C18" s="29">
        <v>10893</v>
      </c>
      <c r="D18" s="29">
        <f t="shared" si="0"/>
        <v>10180.3738317757</v>
      </c>
      <c r="E18" s="29">
        <v>782.20764057481563</v>
      </c>
      <c r="F18" s="29">
        <v>1513.89975</v>
      </c>
      <c r="G18" s="29">
        <v>451.84</v>
      </c>
      <c r="H18" s="29">
        <f t="shared" si="1"/>
        <v>2747.9473905748159</v>
      </c>
      <c r="I18" s="29">
        <v>44</v>
      </c>
      <c r="J18" s="29">
        <v>100</v>
      </c>
      <c r="K18" s="29">
        <f t="shared" si="2"/>
        <v>13072.321222350516</v>
      </c>
      <c r="L18" s="10"/>
      <c r="M18" s="10"/>
      <c r="N18" s="10"/>
      <c r="O18" s="10"/>
      <c r="P18" s="10"/>
      <c r="Q18" s="10"/>
      <c r="R18" s="10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</row>
    <row r="19" spans="1:214" ht="12" customHeight="1" x14ac:dyDescent="0.2">
      <c r="A19" s="28">
        <v>1977</v>
      </c>
      <c r="B19" s="46">
        <v>220.23899999999998</v>
      </c>
      <c r="C19" s="29">
        <v>11099</v>
      </c>
      <c r="D19" s="29">
        <f t="shared" si="0"/>
        <v>10372.897196261682</v>
      </c>
      <c r="E19" s="29">
        <v>1056.8973870201639</v>
      </c>
      <c r="F19" s="29">
        <v>1517.1802499999999</v>
      </c>
      <c r="G19" s="29">
        <v>428.512</v>
      </c>
      <c r="H19" s="29">
        <f t="shared" si="1"/>
        <v>3002.589637020164</v>
      </c>
      <c r="I19" s="29">
        <v>44</v>
      </c>
      <c r="J19" s="29">
        <v>100</v>
      </c>
      <c r="K19" s="29">
        <f t="shared" si="2"/>
        <v>13519.486833281846</v>
      </c>
      <c r="L19" s="10"/>
      <c r="M19" s="10"/>
      <c r="N19" s="10"/>
      <c r="O19" s="10"/>
      <c r="P19" s="10"/>
      <c r="Q19" s="10"/>
      <c r="R19" s="10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</row>
    <row r="20" spans="1:214" ht="12" customHeight="1" x14ac:dyDescent="0.2">
      <c r="A20" s="28">
        <v>1978</v>
      </c>
      <c r="B20" s="46">
        <v>222.58500000000001</v>
      </c>
      <c r="C20" s="29">
        <v>10889</v>
      </c>
      <c r="D20" s="29">
        <f t="shared" si="0"/>
        <v>10176.635514018692</v>
      </c>
      <c r="E20" s="29">
        <v>1198.3347686822442</v>
      </c>
      <c r="F20" s="29">
        <v>1550.8110000000004</v>
      </c>
      <c r="G20" s="29">
        <v>410.351</v>
      </c>
      <c r="H20" s="29">
        <f t="shared" si="1"/>
        <v>3159.4967686822447</v>
      </c>
      <c r="I20" s="29">
        <v>45</v>
      </c>
      <c r="J20" s="29">
        <v>120</v>
      </c>
      <c r="K20" s="29">
        <f t="shared" si="2"/>
        <v>13501.132282700935</v>
      </c>
      <c r="L20" s="10"/>
      <c r="M20" s="10"/>
      <c r="N20" s="10"/>
      <c r="O20" s="10"/>
      <c r="P20" s="10"/>
      <c r="Q20" s="10"/>
      <c r="R20" s="10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</row>
    <row r="21" spans="1:214" ht="12" customHeight="1" x14ac:dyDescent="0.2">
      <c r="A21" s="28">
        <v>1979</v>
      </c>
      <c r="B21" s="46">
        <v>225.05500000000001</v>
      </c>
      <c r="C21" s="29">
        <v>10756</v>
      </c>
      <c r="D21" s="29">
        <f t="shared" si="0"/>
        <v>10052.336448598131</v>
      </c>
      <c r="E21" s="29">
        <v>1659.8029006616014</v>
      </c>
      <c r="F21" s="29">
        <v>1519.1872499999999</v>
      </c>
      <c r="G21" s="29">
        <v>398.77600000000001</v>
      </c>
      <c r="H21" s="29">
        <f t="shared" si="1"/>
        <v>3577.7661506616014</v>
      </c>
      <c r="I21" s="29">
        <v>44</v>
      </c>
      <c r="J21" s="29">
        <v>117</v>
      </c>
      <c r="K21" s="29">
        <f t="shared" si="2"/>
        <v>13791.102599259732</v>
      </c>
      <c r="L21" s="10"/>
      <c r="M21" s="10"/>
      <c r="N21" s="10"/>
      <c r="O21" s="10"/>
      <c r="P21" s="10"/>
      <c r="Q21" s="10"/>
      <c r="R21" s="10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</row>
    <row r="22" spans="1:214" ht="12" customHeight="1" x14ac:dyDescent="0.2">
      <c r="A22" s="28">
        <v>1980</v>
      </c>
      <c r="B22" s="46">
        <v>227.726</v>
      </c>
      <c r="C22" s="29">
        <v>10189</v>
      </c>
      <c r="D22" s="29">
        <f t="shared" si="0"/>
        <v>9522.4299065420564</v>
      </c>
      <c r="E22" s="29">
        <v>2158.3542983261132</v>
      </c>
      <c r="F22" s="29">
        <v>1471.83</v>
      </c>
      <c r="G22" s="29">
        <v>393.40300000000002</v>
      </c>
      <c r="H22" s="29">
        <f t="shared" si="1"/>
        <v>4023.5872983261133</v>
      </c>
      <c r="I22" s="29">
        <v>50</v>
      </c>
      <c r="J22" s="29">
        <v>93.873000000000005</v>
      </c>
      <c r="K22" s="29">
        <f t="shared" si="2"/>
        <v>13689.89020486817</v>
      </c>
      <c r="L22" s="10"/>
      <c r="M22" s="10"/>
      <c r="N22" s="10"/>
      <c r="O22" s="10"/>
      <c r="P22" s="10"/>
      <c r="Q22" s="10"/>
      <c r="R22" s="10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</row>
    <row r="23" spans="1:214" ht="12" customHeight="1" x14ac:dyDescent="0.2">
      <c r="A23" s="69">
        <v>1981</v>
      </c>
      <c r="B23" s="70">
        <v>229.96600000000001</v>
      </c>
      <c r="C23" s="71">
        <v>9769</v>
      </c>
      <c r="D23" s="71">
        <f t="shared" si="0"/>
        <v>9129.9065420560746</v>
      </c>
      <c r="E23" s="71">
        <v>2625.5301527689062</v>
      </c>
      <c r="F23" s="71">
        <v>1486.10625</v>
      </c>
      <c r="G23" s="71">
        <v>389.5</v>
      </c>
      <c r="H23" s="71">
        <f t="shared" si="1"/>
        <v>4501.136402768906</v>
      </c>
      <c r="I23" s="71">
        <v>46</v>
      </c>
      <c r="J23" s="71">
        <v>96.28</v>
      </c>
      <c r="K23" s="71">
        <f t="shared" si="2"/>
        <v>13773.322944824982</v>
      </c>
      <c r="L23" s="10"/>
      <c r="M23" s="10"/>
      <c r="N23" s="10"/>
      <c r="O23" s="10"/>
      <c r="P23" s="10"/>
      <c r="Q23" s="10"/>
      <c r="R23" s="10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</row>
    <row r="24" spans="1:214" ht="12" customHeight="1" x14ac:dyDescent="0.2">
      <c r="A24" s="69">
        <v>1982</v>
      </c>
      <c r="B24" s="70">
        <v>232.18799999999999</v>
      </c>
      <c r="C24" s="71">
        <v>9153</v>
      </c>
      <c r="D24" s="71">
        <f t="shared" si="0"/>
        <v>8554.2056074766351</v>
      </c>
      <c r="E24" s="71">
        <v>3090.0412762633673</v>
      </c>
      <c r="F24" s="71">
        <v>1479.3105</v>
      </c>
      <c r="G24" s="71">
        <v>391.71</v>
      </c>
      <c r="H24" s="71">
        <f t="shared" si="1"/>
        <v>4961.0617762633674</v>
      </c>
      <c r="I24" s="71">
        <v>46</v>
      </c>
      <c r="J24" s="71">
        <v>104.08199999999999</v>
      </c>
      <c r="K24" s="71">
        <f t="shared" si="2"/>
        <v>13665.349383740004</v>
      </c>
      <c r="L24" s="10"/>
      <c r="M24" s="10"/>
      <c r="N24" s="10"/>
      <c r="O24" s="10"/>
      <c r="P24" s="10"/>
      <c r="Q24" s="10"/>
      <c r="R24" s="10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</row>
    <row r="25" spans="1:214" ht="12" customHeight="1" x14ac:dyDescent="0.2">
      <c r="A25" s="69">
        <v>1983</v>
      </c>
      <c r="B25" s="70">
        <v>234.30699999999999</v>
      </c>
      <c r="C25" s="71">
        <v>8812</v>
      </c>
      <c r="D25" s="71">
        <f t="shared" si="0"/>
        <v>8235.5140186915887</v>
      </c>
      <c r="E25" s="71">
        <v>3655.3620000000001</v>
      </c>
      <c r="F25" s="71">
        <v>1523.4937500000001</v>
      </c>
      <c r="G25" s="71">
        <v>398.14100000000002</v>
      </c>
      <c r="H25" s="71">
        <f t="shared" si="1"/>
        <v>5576.9967500000002</v>
      </c>
      <c r="I25" s="71">
        <v>47.2</v>
      </c>
      <c r="J25" s="71">
        <v>115.7435</v>
      </c>
      <c r="K25" s="71">
        <f t="shared" si="2"/>
        <v>13975.45426869159</v>
      </c>
      <c r="L25" s="10"/>
      <c r="M25" s="10"/>
      <c r="N25" s="10"/>
      <c r="O25" s="10"/>
      <c r="P25" s="10"/>
      <c r="Q25" s="10"/>
      <c r="R25" s="10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</row>
    <row r="26" spans="1:214" ht="12" customHeight="1" x14ac:dyDescent="0.2">
      <c r="A26" s="69">
        <v>1984</v>
      </c>
      <c r="B26" s="70">
        <v>236.34800000000001</v>
      </c>
      <c r="C26" s="71">
        <v>8428</v>
      </c>
      <c r="D26" s="71">
        <f t="shared" si="0"/>
        <v>7876.6355140186915</v>
      </c>
      <c r="E26" s="71">
        <v>4399.1769999999997</v>
      </c>
      <c r="F26" s="71">
        <v>1552.2127499999997</v>
      </c>
      <c r="G26" s="71">
        <v>407.85300000000001</v>
      </c>
      <c r="H26" s="71">
        <f t="shared" si="1"/>
        <v>6359.2427499999994</v>
      </c>
      <c r="I26" s="71">
        <v>47</v>
      </c>
      <c r="J26" s="71">
        <v>108.0245</v>
      </c>
      <c r="K26" s="71">
        <f t="shared" si="2"/>
        <v>14390.902764018691</v>
      </c>
      <c r="L26" s="10"/>
      <c r="M26" s="10"/>
      <c r="N26" s="10"/>
      <c r="O26" s="10"/>
      <c r="P26" s="10"/>
      <c r="Q26" s="10"/>
      <c r="R26" s="10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</row>
    <row r="27" spans="1:214" ht="12" customHeight="1" x14ac:dyDescent="0.2">
      <c r="A27" s="69">
        <v>1985</v>
      </c>
      <c r="B27" s="70">
        <v>238.46600000000001</v>
      </c>
      <c r="C27" s="71">
        <v>8003</v>
      </c>
      <c r="D27" s="71">
        <f t="shared" si="0"/>
        <v>7479.4392523364486</v>
      </c>
      <c r="E27" s="71">
        <v>5385.8810000000003</v>
      </c>
      <c r="F27" s="71">
        <v>1607.3640000000005</v>
      </c>
      <c r="G27" s="71">
        <v>417.9</v>
      </c>
      <c r="H27" s="71">
        <f t="shared" si="1"/>
        <v>7411.1450000000004</v>
      </c>
      <c r="I27" s="71">
        <v>48.080059697397097</v>
      </c>
      <c r="J27" s="71">
        <v>104.4555</v>
      </c>
      <c r="K27" s="71">
        <f t="shared" si="2"/>
        <v>15043.119812033845</v>
      </c>
      <c r="L27" s="10"/>
      <c r="M27" s="10"/>
      <c r="N27" s="10"/>
      <c r="O27" s="10"/>
      <c r="P27" s="10"/>
      <c r="Q27" s="10"/>
      <c r="R27" s="10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</row>
    <row r="28" spans="1:214" ht="12" customHeight="1" x14ac:dyDescent="0.2">
      <c r="A28" s="28">
        <v>1986</v>
      </c>
      <c r="B28" s="46">
        <v>240.65100000000001</v>
      </c>
      <c r="C28" s="29">
        <v>7731</v>
      </c>
      <c r="D28" s="29">
        <f t="shared" si="0"/>
        <v>7225.2336448598126</v>
      </c>
      <c r="E28" s="29">
        <v>5498.1319999999996</v>
      </c>
      <c r="F28" s="29">
        <v>1632.471</v>
      </c>
      <c r="G28" s="29">
        <v>430.49700000000001</v>
      </c>
      <c r="H28" s="29">
        <f t="shared" si="1"/>
        <v>7561.0999999999995</v>
      </c>
      <c r="I28" s="29">
        <v>49.901552557656302</v>
      </c>
      <c r="J28" s="29">
        <v>120.931</v>
      </c>
      <c r="K28" s="29">
        <f t="shared" si="2"/>
        <v>14957.166197417469</v>
      </c>
      <c r="L28" s="10"/>
      <c r="M28" s="10"/>
      <c r="N28" s="10"/>
      <c r="O28" s="10"/>
      <c r="P28" s="10"/>
      <c r="Q28" s="10"/>
      <c r="R28" s="10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</row>
    <row r="29" spans="1:214" ht="12" customHeight="1" x14ac:dyDescent="0.2">
      <c r="A29" s="28">
        <v>1987</v>
      </c>
      <c r="B29" s="46">
        <v>242.804</v>
      </c>
      <c r="C29" s="29">
        <v>8103</v>
      </c>
      <c r="D29" s="29">
        <f t="shared" si="0"/>
        <v>7572.8971962616815</v>
      </c>
      <c r="E29" s="29">
        <v>5791.9830000000002</v>
      </c>
      <c r="F29" s="29">
        <v>1679.2019999999998</v>
      </c>
      <c r="G29" s="29">
        <v>440.97500000000002</v>
      </c>
      <c r="H29" s="29">
        <f t="shared" si="1"/>
        <v>7912.16</v>
      </c>
      <c r="I29" s="29">
        <v>54.483089126861898</v>
      </c>
      <c r="J29" s="29">
        <v>107.23050000000002</v>
      </c>
      <c r="K29" s="29">
        <f t="shared" si="2"/>
        <v>15646.770785388542</v>
      </c>
      <c r="L29" s="10"/>
      <c r="M29" s="10"/>
      <c r="N29" s="10"/>
      <c r="O29" s="10"/>
      <c r="P29" s="10"/>
      <c r="Q29" s="10"/>
      <c r="R29" s="10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</row>
    <row r="30" spans="1:214" ht="12" customHeight="1" x14ac:dyDescent="0.2">
      <c r="A30" s="28">
        <v>1988</v>
      </c>
      <c r="B30" s="46">
        <v>245.02099999999999</v>
      </c>
      <c r="C30" s="29">
        <v>8136</v>
      </c>
      <c r="D30" s="29">
        <f t="shared" si="0"/>
        <v>7603.7383177570091</v>
      </c>
      <c r="E30" s="29">
        <v>5998.393</v>
      </c>
      <c r="F30" s="29">
        <v>1746.81675</v>
      </c>
      <c r="G30" s="29">
        <v>451.565</v>
      </c>
      <c r="H30" s="29">
        <f t="shared" si="1"/>
        <v>8196.7747500000005</v>
      </c>
      <c r="I30" s="29">
        <v>53.528990755068001</v>
      </c>
      <c r="J30" s="29">
        <v>103.76417999999998</v>
      </c>
      <c r="K30" s="29">
        <f t="shared" si="2"/>
        <v>15957.806238512077</v>
      </c>
      <c r="L30" s="10"/>
      <c r="M30" s="10"/>
      <c r="N30" s="10"/>
      <c r="O30" s="10"/>
      <c r="P30" s="10"/>
      <c r="Q30" s="10"/>
      <c r="R30" s="10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</row>
    <row r="31" spans="1:214" ht="12" customHeight="1" x14ac:dyDescent="0.2">
      <c r="A31" s="28">
        <v>1989</v>
      </c>
      <c r="B31" s="46">
        <v>247.34200000000001</v>
      </c>
      <c r="C31" s="29">
        <v>8304</v>
      </c>
      <c r="D31" s="29">
        <f t="shared" si="0"/>
        <v>7760.7476635514013</v>
      </c>
      <c r="E31" s="29">
        <v>5960.4679999999998</v>
      </c>
      <c r="F31" s="29">
        <v>1586.8959296502007</v>
      </c>
      <c r="G31" s="29">
        <v>437.80998520000003</v>
      </c>
      <c r="H31" s="29">
        <f t="shared" si="1"/>
        <v>7985.1739148502002</v>
      </c>
      <c r="I31" s="29">
        <v>52.409966825488098</v>
      </c>
      <c r="J31" s="29">
        <v>96.504917251662576</v>
      </c>
      <c r="K31" s="29">
        <f t="shared" si="2"/>
        <v>15894.836462478752</v>
      </c>
      <c r="L31" s="10"/>
      <c r="M31" s="10"/>
      <c r="N31" s="10"/>
      <c r="O31" s="10"/>
      <c r="P31" s="10"/>
      <c r="Q31" s="10"/>
      <c r="R31" s="10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</row>
    <row r="32" spans="1:214" ht="12" customHeight="1" x14ac:dyDescent="0.2">
      <c r="A32" s="28">
        <v>1990</v>
      </c>
      <c r="B32" s="46">
        <v>250.13200000000001</v>
      </c>
      <c r="C32" s="29">
        <v>8615</v>
      </c>
      <c r="D32" s="29">
        <f t="shared" si="0"/>
        <v>8051.4018691588781</v>
      </c>
      <c r="E32" s="29">
        <v>6202.4499999999989</v>
      </c>
      <c r="F32" s="29">
        <v>1700.4923751929357</v>
      </c>
      <c r="G32" s="29">
        <v>455.12956629999996</v>
      </c>
      <c r="H32" s="29">
        <f t="shared" si="1"/>
        <v>8358.0719414929335</v>
      </c>
      <c r="I32" s="29">
        <v>52.574602077581297</v>
      </c>
      <c r="J32" s="29">
        <v>103.49818554710335</v>
      </c>
      <c r="K32" s="29">
        <f t="shared" si="2"/>
        <v>16565.546598276498</v>
      </c>
      <c r="L32" s="10"/>
      <c r="M32" s="10"/>
      <c r="N32" s="10"/>
      <c r="O32" s="10"/>
      <c r="P32" s="10"/>
      <c r="Q32" s="10"/>
      <c r="R32" s="10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</row>
    <row r="33" spans="1:214" ht="12" customHeight="1" x14ac:dyDescent="0.2">
      <c r="A33" s="69">
        <v>1991</v>
      </c>
      <c r="B33" s="70">
        <v>253.49299999999999</v>
      </c>
      <c r="C33" s="71">
        <v>8622</v>
      </c>
      <c r="D33" s="71">
        <f>C33/1.07</f>
        <v>8057.9439252336442</v>
      </c>
      <c r="E33" s="71">
        <v>6376.0410000000002</v>
      </c>
      <c r="F33" s="71">
        <v>1776.0739403999141</v>
      </c>
      <c r="G33" s="71">
        <v>462.84167057500008</v>
      </c>
      <c r="H33" s="71">
        <f t="shared" si="1"/>
        <v>8614.9566109749139</v>
      </c>
      <c r="I33" s="71">
        <v>53.044362059610499</v>
      </c>
      <c r="J33" s="71">
        <v>116.33044116259651</v>
      </c>
      <c r="K33" s="71">
        <f t="shared" si="2"/>
        <v>16842.275339430766</v>
      </c>
      <c r="L33" s="10"/>
      <c r="M33" s="10"/>
      <c r="N33" s="10"/>
      <c r="O33" s="10"/>
      <c r="P33" s="10"/>
      <c r="Q33" s="10"/>
      <c r="R33" s="10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</row>
    <row r="34" spans="1:214" ht="12" customHeight="1" x14ac:dyDescent="0.2">
      <c r="A34" s="69">
        <v>1992</v>
      </c>
      <c r="B34" s="70">
        <v>256.89400000000001</v>
      </c>
      <c r="C34" s="71">
        <v>8826</v>
      </c>
      <c r="D34" s="71">
        <f t="shared" si="0"/>
        <v>8248.598130841121</v>
      </c>
      <c r="E34" s="71">
        <v>6578.3298903603591</v>
      </c>
      <c r="F34" s="71">
        <v>1943.2613327963722</v>
      </c>
      <c r="G34" s="71">
        <v>460.51737124375006</v>
      </c>
      <c r="H34" s="71">
        <f t="shared" si="1"/>
        <v>8982.1085944004808</v>
      </c>
      <c r="I34" s="71">
        <v>19.970206094070832</v>
      </c>
      <c r="J34" s="71">
        <v>126.06285073544501</v>
      </c>
      <c r="K34" s="71">
        <f t="shared" si="2"/>
        <v>17376.739782071119</v>
      </c>
      <c r="L34" s="10"/>
      <c r="M34" s="10"/>
      <c r="N34" s="10"/>
      <c r="O34" s="10"/>
      <c r="P34" s="10"/>
      <c r="Q34" s="10"/>
      <c r="R34" s="10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</row>
    <row r="35" spans="1:214" ht="12" customHeight="1" x14ac:dyDescent="0.2">
      <c r="A35" s="69">
        <v>1993</v>
      </c>
      <c r="B35" s="70">
        <v>260.255</v>
      </c>
      <c r="C35" s="71">
        <v>8886</v>
      </c>
      <c r="D35" s="71">
        <f t="shared" si="0"/>
        <v>8304.6728971962621</v>
      </c>
      <c r="E35" s="71">
        <v>6984.9033192386314</v>
      </c>
      <c r="F35" s="71">
        <v>2049.957563428683</v>
      </c>
      <c r="G35" s="71">
        <v>481.25637746700443</v>
      </c>
      <c r="H35" s="71">
        <f t="shared" si="1"/>
        <v>9516.1172601343205</v>
      </c>
      <c r="I35" s="71">
        <v>19.826116506309972</v>
      </c>
      <c r="J35" s="71">
        <v>134.81744446498192</v>
      </c>
      <c r="K35" s="71">
        <f t="shared" si="2"/>
        <v>17975.433718301872</v>
      </c>
      <c r="L35" s="10"/>
      <c r="M35" s="10"/>
      <c r="N35" s="10"/>
      <c r="O35" s="10"/>
      <c r="P35" s="10"/>
      <c r="Q35" s="10"/>
      <c r="R35" s="10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</row>
    <row r="36" spans="1:214" ht="12" customHeight="1" x14ac:dyDescent="0.2">
      <c r="A36" s="69">
        <v>1994</v>
      </c>
      <c r="B36" s="70">
        <v>263.43599999999998</v>
      </c>
      <c r="C36" s="71">
        <v>9071.7792499999996</v>
      </c>
      <c r="D36" s="71">
        <f t="shared" si="0"/>
        <v>8478.2983644859796</v>
      </c>
      <c r="E36" s="71">
        <v>7444.9255923472283</v>
      </c>
      <c r="F36" s="71">
        <v>2092.9927867776778</v>
      </c>
      <c r="G36" s="71">
        <v>502.14324745868544</v>
      </c>
      <c r="H36" s="71">
        <f t="shared" si="1"/>
        <v>10040.061626583591</v>
      </c>
      <c r="I36" s="71">
        <v>18.274810163332706</v>
      </c>
      <c r="J36" s="71">
        <v>125.67386104971449</v>
      </c>
      <c r="K36" s="71">
        <f t="shared" si="2"/>
        <v>18662.308662282619</v>
      </c>
      <c r="L36" s="10"/>
      <c r="M36" s="10"/>
      <c r="N36" s="10"/>
      <c r="O36" s="10"/>
      <c r="P36" s="10"/>
      <c r="Q36" s="10"/>
      <c r="R36" s="10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</row>
    <row r="37" spans="1:214" ht="12" customHeight="1" x14ac:dyDescent="0.2">
      <c r="A37" s="69">
        <v>1995</v>
      </c>
      <c r="B37" s="70">
        <v>266.55700000000002</v>
      </c>
      <c r="C37" s="71">
        <v>9258.1176899999991</v>
      </c>
      <c r="D37" s="71">
        <f t="shared" si="0"/>
        <v>8652.446439252335</v>
      </c>
      <c r="E37" s="71">
        <v>7781.3098465410449</v>
      </c>
      <c r="F37" s="71">
        <v>2176.4902992204679</v>
      </c>
      <c r="G37" s="71">
        <v>528.35223507812941</v>
      </c>
      <c r="H37" s="71">
        <f t="shared" si="1"/>
        <v>10486.152380839643</v>
      </c>
      <c r="I37" s="71">
        <v>35.748229315024609</v>
      </c>
      <c r="J37" s="71">
        <v>120.08025079097044</v>
      </c>
      <c r="K37" s="71">
        <f t="shared" si="2"/>
        <v>19294.427300197975</v>
      </c>
      <c r="L37" s="10"/>
      <c r="M37" s="10"/>
      <c r="N37" s="10"/>
      <c r="O37" s="10"/>
      <c r="P37" s="10"/>
      <c r="Q37" s="10"/>
      <c r="R37" s="10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</row>
    <row r="38" spans="1:214" ht="12" customHeight="1" x14ac:dyDescent="0.2">
      <c r="A38" s="28">
        <v>1996</v>
      </c>
      <c r="B38" s="46">
        <v>269.66699999999997</v>
      </c>
      <c r="C38" s="29">
        <v>9380.9194679447301</v>
      </c>
      <c r="D38" s="29">
        <f t="shared" si="0"/>
        <v>8767.2144560231118</v>
      </c>
      <c r="E38" s="29">
        <v>8049.9689192758751</v>
      </c>
      <c r="F38" s="29">
        <v>2215.9628949421544</v>
      </c>
      <c r="G38" s="29">
        <v>537.31195242195236</v>
      </c>
      <c r="H38" s="29">
        <f t="shared" si="1"/>
        <v>10803.243766639982</v>
      </c>
      <c r="I38" s="29">
        <v>94.437809750419817</v>
      </c>
      <c r="J38" s="29">
        <v>130.77726888761256</v>
      </c>
      <c r="K38" s="29">
        <f t="shared" si="2"/>
        <v>19795.673301301129</v>
      </c>
    </row>
    <row r="39" spans="1:214" ht="12" customHeight="1" x14ac:dyDescent="0.2">
      <c r="A39" s="28">
        <v>1997</v>
      </c>
      <c r="B39" s="46">
        <v>272.91199999999998</v>
      </c>
      <c r="C39" s="29">
        <v>9472.7885517272498</v>
      </c>
      <c r="D39" s="29">
        <f t="shared" si="0"/>
        <v>8853.0734128292042</v>
      </c>
      <c r="E39" s="29">
        <v>8554.7782668086456</v>
      </c>
      <c r="F39" s="29">
        <v>2364.3636416376685</v>
      </c>
      <c r="G39" s="29">
        <v>511.15325167019421</v>
      </c>
      <c r="H39" s="29">
        <f t="shared" si="1"/>
        <v>11430.295160116508</v>
      </c>
      <c r="I39" s="29">
        <v>81.43954245176468</v>
      </c>
      <c r="J39" s="29">
        <v>129.31958925061528</v>
      </c>
      <c r="K39" s="29">
        <f t="shared" si="2"/>
        <v>20494.127704648094</v>
      </c>
    </row>
    <row r="40" spans="1:214" ht="12" customHeight="1" x14ac:dyDescent="0.2">
      <c r="A40" s="28">
        <v>1998</v>
      </c>
      <c r="B40" s="46">
        <v>276.11500000000001</v>
      </c>
      <c r="C40" s="29">
        <v>9591.5846064369398</v>
      </c>
      <c r="D40" s="29">
        <f t="shared" si="0"/>
        <v>8964.0977630251764</v>
      </c>
      <c r="E40" s="29">
        <v>8884.8407806119303</v>
      </c>
      <c r="F40" s="29">
        <v>2357.7858178238275</v>
      </c>
      <c r="G40" s="29">
        <v>501.93259043883711</v>
      </c>
      <c r="H40" s="29">
        <f t="shared" si="1"/>
        <v>11744.559188874595</v>
      </c>
      <c r="I40" s="29">
        <v>80.668584588329338</v>
      </c>
      <c r="J40" s="29">
        <v>129.53600840857564</v>
      </c>
      <c r="K40" s="29">
        <f t="shared" si="2"/>
        <v>20918.861544896678</v>
      </c>
    </row>
    <row r="41" spans="1:214" ht="12" customHeight="1" x14ac:dyDescent="0.2">
      <c r="A41" s="28">
        <v>1999</v>
      </c>
      <c r="B41" s="46">
        <v>279.29500000000002</v>
      </c>
      <c r="C41" s="29">
        <v>9905.2162038214101</v>
      </c>
      <c r="D41" s="29">
        <f t="shared" si="0"/>
        <v>9257.2114054405702</v>
      </c>
      <c r="E41" s="29">
        <v>9196.8765004351644</v>
      </c>
      <c r="F41" s="29">
        <v>2281.258908484333</v>
      </c>
      <c r="G41" s="29">
        <v>488.20997858034377</v>
      </c>
      <c r="H41" s="29">
        <f t="shared" si="1"/>
        <v>11966.345387499841</v>
      </c>
      <c r="I41" s="29">
        <v>77.528814317146612</v>
      </c>
      <c r="J41" s="29">
        <v>146.96980183415613</v>
      </c>
      <c r="K41" s="29">
        <f t="shared" si="2"/>
        <v>21448.055409091714</v>
      </c>
    </row>
    <row r="42" spans="1:214" ht="12" customHeight="1" x14ac:dyDescent="0.2">
      <c r="A42" s="28">
        <v>2000</v>
      </c>
      <c r="B42" s="46">
        <v>282.38499999999999</v>
      </c>
      <c r="C42" s="29">
        <v>9899.3309562280501</v>
      </c>
      <c r="D42" s="29">
        <f t="shared" si="0"/>
        <v>9251.7111740449054</v>
      </c>
      <c r="E42" s="29">
        <v>9090.58558020485</v>
      </c>
      <c r="F42" s="29">
        <v>2230.2998696842515</v>
      </c>
      <c r="G42" s="29">
        <v>475.75807067309029</v>
      </c>
      <c r="H42" s="29">
        <f t="shared" si="1"/>
        <v>11796.643520562191</v>
      </c>
      <c r="I42" s="29">
        <v>83.583699787466017</v>
      </c>
      <c r="J42" s="29">
        <v>156.90350913740875</v>
      </c>
      <c r="K42" s="29">
        <f t="shared" si="2"/>
        <v>21288.841903531971</v>
      </c>
    </row>
    <row r="43" spans="1:214" ht="12" customHeight="1" x14ac:dyDescent="0.2">
      <c r="A43" s="69">
        <v>2001</v>
      </c>
      <c r="B43" s="70">
        <v>285.30901899999998</v>
      </c>
      <c r="C43" s="71">
        <v>9838.7875254416504</v>
      </c>
      <c r="D43" s="71">
        <f>C43/1.07</f>
        <v>9195.1285284501391</v>
      </c>
      <c r="E43" s="71">
        <v>9098.1475313785104</v>
      </c>
      <c r="F43" s="71">
        <v>2205.1902330871694</v>
      </c>
      <c r="G43" s="71">
        <v>469.43656827764556</v>
      </c>
      <c r="H43" s="71">
        <f t="shared" ref="H43:H48" si="3">SUM(E43,F43,G43)</f>
        <v>11772.774332743325</v>
      </c>
      <c r="I43" s="71">
        <v>142.30781801785218</v>
      </c>
      <c r="J43" s="71">
        <v>134.11034998050798</v>
      </c>
      <c r="K43" s="71">
        <f t="shared" ref="K43:K48" si="4">SUM(D43,H43,I43,J43)</f>
        <v>21244.321029191822</v>
      </c>
    </row>
    <row r="44" spans="1:214" ht="12" customHeight="1" x14ac:dyDescent="0.2">
      <c r="A44" s="69">
        <v>2002</v>
      </c>
      <c r="B44" s="70">
        <v>288.10481800000002</v>
      </c>
      <c r="C44" s="71">
        <v>9742.1161608151706</v>
      </c>
      <c r="D44" s="71">
        <f t="shared" si="0"/>
        <v>9104.7814587057655</v>
      </c>
      <c r="E44" s="71">
        <v>9245.6419572284067</v>
      </c>
      <c r="F44" s="71">
        <v>2223.629048355232</v>
      </c>
      <c r="G44" s="71">
        <v>472.87668500010966</v>
      </c>
      <c r="H44" s="71">
        <f t="shared" si="3"/>
        <v>11942.14769058375</v>
      </c>
      <c r="I44" s="71">
        <v>138.20155699939778</v>
      </c>
      <c r="J44" s="71">
        <v>153.25439654549356</v>
      </c>
      <c r="K44" s="71">
        <f t="shared" si="4"/>
        <v>21338.385102834403</v>
      </c>
    </row>
    <row r="45" spans="1:214" ht="12" customHeight="1" x14ac:dyDescent="0.2">
      <c r="A45" s="69">
        <v>2003</v>
      </c>
      <c r="B45" s="70">
        <v>290.81963400000001</v>
      </c>
      <c r="C45" s="71">
        <v>9467.5078297516593</v>
      </c>
      <c r="D45" s="71">
        <f t="shared" si="0"/>
        <v>8848.1381586464104</v>
      </c>
      <c r="E45" s="71">
        <v>9078.2587438683586</v>
      </c>
      <c r="F45" s="71">
        <v>2209.2363305001145</v>
      </c>
      <c r="G45" s="71">
        <v>448.7972767361257</v>
      </c>
      <c r="H45" s="71">
        <f t="shared" si="3"/>
        <v>11736.292351104599</v>
      </c>
      <c r="I45" s="71">
        <v>111.85510932809493</v>
      </c>
      <c r="J45" s="71">
        <v>145.81144959378855</v>
      </c>
      <c r="K45" s="71">
        <f t="shared" si="4"/>
        <v>20842.097068672891</v>
      </c>
    </row>
    <row r="46" spans="1:214" ht="12" customHeight="1" x14ac:dyDescent="0.2">
      <c r="A46" s="69">
        <v>2004</v>
      </c>
      <c r="B46" s="70">
        <v>293.46318500000001</v>
      </c>
      <c r="C46" s="71">
        <v>9660.8161667036893</v>
      </c>
      <c r="D46" s="71">
        <f t="shared" si="0"/>
        <v>9028.8001557978405</v>
      </c>
      <c r="E46" s="71">
        <v>9017.2947872766945</v>
      </c>
      <c r="F46" s="71">
        <v>2292.0237960043619</v>
      </c>
      <c r="G46" s="71">
        <v>486.50865206811079</v>
      </c>
      <c r="H46" s="71">
        <f t="shared" si="3"/>
        <v>11795.827235349167</v>
      </c>
      <c r="I46" s="71">
        <v>96.095098683767972</v>
      </c>
      <c r="J46" s="71">
        <v>130.19163162921433</v>
      </c>
      <c r="K46" s="71">
        <f t="shared" si="4"/>
        <v>21050.914121459988</v>
      </c>
    </row>
    <row r="47" spans="1:214" ht="12" customHeight="1" x14ac:dyDescent="0.2">
      <c r="A47" s="69">
        <v>2005</v>
      </c>
      <c r="B47" s="70">
        <v>296.186216</v>
      </c>
      <c r="C47" s="71">
        <v>9976.5210700827502</v>
      </c>
      <c r="D47" s="71">
        <f t="shared" si="0"/>
        <v>9323.8514673670561</v>
      </c>
      <c r="E47" s="71">
        <v>9008.2385112358206</v>
      </c>
      <c r="F47" s="71">
        <v>2260.8612629003069</v>
      </c>
      <c r="G47" s="71">
        <v>480.74245617313545</v>
      </c>
      <c r="H47" s="71">
        <f t="shared" si="3"/>
        <v>11749.842230309263</v>
      </c>
      <c r="I47" s="71">
        <v>93.86605743042027</v>
      </c>
      <c r="J47" s="71">
        <v>155.49193657245524</v>
      </c>
      <c r="K47" s="71">
        <f t="shared" si="4"/>
        <v>21323.051691679193</v>
      </c>
    </row>
    <row r="48" spans="1:214" ht="12" customHeight="1" x14ac:dyDescent="0.2">
      <c r="A48" s="28">
        <v>2006</v>
      </c>
      <c r="B48" s="46">
        <v>298.99582500000002</v>
      </c>
      <c r="C48" s="29">
        <v>9936.0093447140498</v>
      </c>
      <c r="D48" s="29">
        <f t="shared" si="0"/>
        <v>9285.9900417888311</v>
      </c>
      <c r="E48" s="29">
        <v>8984.3418847451758</v>
      </c>
      <c r="F48" s="29">
        <v>2053.3460714113526</v>
      </c>
      <c r="G48" s="29">
        <v>463.20273538822289</v>
      </c>
      <c r="H48" s="29">
        <f t="shared" si="3"/>
        <v>11500.890691544751</v>
      </c>
      <c r="I48" s="29">
        <v>98.330899974533921</v>
      </c>
      <c r="J48" s="29">
        <v>166.73506670029326</v>
      </c>
      <c r="K48" s="29">
        <f t="shared" si="4"/>
        <v>21051.946700008411</v>
      </c>
    </row>
    <row r="49" spans="1:11" ht="12" customHeight="1" x14ac:dyDescent="0.2">
      <c r="A49" s="28">
        <v>2007</v>
      </c>
      <c r="B49" s="46">
        <v>302.003917</v>
      </c>
      <c r="C49" s="29">
        <v>9875.9148472614506</v>
      </c>
      <c r="D49" s="29">
        <f t="shared" si="0"/>
        <v>9229.8269600574295</v>
      </c>
      <c r="E49" s="29">
        <v>8717.1465680096462</v>
      </c>
      <c r="F49" s="29">
        <v>2067.2139751890199</v>
      </c>
      <c r="G49" s="29">
        <v>448.33195834123671</v>
      </c>
      <c r="H49" s="29">
        <f t="shared" ref="H49:H54" si="5">SUM(E49,F49,G49)</f>
        <v>11232.692501539903</v>
      </c>
      <c r="I49" s="29">
        <v>93.653981917372505</v>
      </c>
      <c r="J49" s="29">
        <v>148.52226555370652</v>
      </c>
      <c r="K49" s="29">
        <f t="shared" ref="K49:K56" si="6">SUM(D49,H49,I49,J49)</f>
        <v>20704.695709068412</v>
      </c>
    </row>
    <row r="50" spans="1:11" ht="12" customHeight="1" x14ac:dyDescent="0.2">
      <c r="A50" s="28">
        <v>2008</v>
      </c>
      <c r="B50" s="46">
        <v>304.79776099999998</v>
      </c>
      <c r="C50" s="29">
        <v>10605.013788666274</v>
      </c>
      <c r="D50" s="29">
        <f t="shared" si="0"/>
        <v>9911.2278398750223</v>
      </c>
      <c r="E50" s="29">
        <v>8300.8006438076864</v>
      </c>
      <c r="F50" s="29">
        <v>2035.7034762601188</v>
      </c>
      <c r="G50" s="29">
        <v>419.1740441801436</v>
      </c>
      <c r="H50" s="29">
        <f t="shared" si="5"/>
        <v>10755.678164247949</v>
      </c>
      <c r="I50" s="29">
        <v>93.183670063439124</v>
      </c>
      <c r="J50" s="29">
        <v>150.78732052557297</v>
      </c>
      <c r="K50" s="29">
        <f t="shared" si="6"/>
        <v>20910.876994711984</v>
      </c>
    </row>
    <row r="51" spans="1:11" ht="12" customHeight="1" x14ac:dyDescent="0.2">
      <c r="A51" s="28">
        <v>2009</v>
      </c>
      <c r="B51" s="46">
        <v>307.43940600000002</v>
      </c>
      <c r="C51" s="29">
        <v>10421.920282175826</v>
      </c>
      <c r="D51" s="29">
        <f t="shared" si="0"/>
        <v>9740.1124132484347</v>
      </c>
      <c r="E51" s="29">
        <v>7957.2439562264417</v>
      </c>
      <c r="F51" s="29">
        <v>1990.7824004666031</v>
      </c>
      <c r="G51" s="29">
        <v>416.88927855867485</v>
      </c>
      <c r="H51" s="29">
        <f t="shared" si="5"/>
        <v>10364.915635251718</v>
      </c>
      <c r="I51" s="29">
        <v>90.34860278317278</v>
      </c>
      <c r="J51" s="29">
        <v>140.74503223007272</v>
      </c>
      <c r="K51" s="29">
        <f t="shared" si="6"/>
        <v>20336.121683513396</v>
      </c>
    </row>
    <row r="52" spans="1:11" ht="12" customHeight="1" x14ac:dyDescent="0.2">
      <c r="A52" s="28">
        <v>2010</v>
      </c>
      <c r="B52" s="46">
        <v>309.74127900000002</v>
      </c>
      <c r="C52" s="29">
        <v>10922.886534454612</v>
      </c>
      <c r="D52" s="29">
        <f t="shared" si="0"/>
        <v>10208.305172387487</v>
      </c>
      <c r="E52" s="29">
        <v>7830.5803579141966</v>
      </c>
      <c r="F52" s="29">
        <v>1956.0034062392631</v>
      </c>
      <c r="G52" s="29">
        <v>450.27643325179656</v>
      </c>
      <c r="H52" s="29">
        <f t="shared" si="5"/>
        <v>10236.860197405256</v>
      </c>
      <c r="I52" s="29">
        <v>110.23288269781315</v>
      </c>
      <c r="J52" s="29">
        <v>160.12885551506622</v>
      </c>
      <c r="K52" s="29">
        <f t="shared" si="6"/>
        <v>20715.527108005623</v>
      </c>
    </row>
    <row r="53" spans="1:11" ht="12" customHeight="1" x14ac:dyDescent="0.2">
      <c r="A53" s="75">
        <v>2011</v>
      </c>
      <c r="B53" s="76">
        <v>311.97391399999998</v>
      </c>
      <c r="C53" s="77">
        <v>10995.534302999875</v>
      </c>
      <c r="D53" s="71">
        <f t="shared" si="0"/>
        <v>10276.200283177452</v>
      </c>
      <c r="E53" s="71">
        <v>7578.3770687873521</v>
      </c>
      <c r="F53" s="71">
        <v>1907.8746512556881</v>
      </c>
      <c r="G53" s="71">
        <v>446.00201907770469</v>
      </c>
      <c r="H53" s="77">
        <f t="shared" si="5"/>
        <v>9932.2537391207461</v>
      </c>
      <c r="I53" s="77">
        <v>102.13532109206959</v>
      </c>
      <c r="J53" s="77">
        <v>168.87325129495824</v>
      </c>
      <c r="K53" s="77">
        <f t="shared" si="6"/>
        <v>20479.462594685221</v>
      </c>
    </row>
    <row r="54" spans="1:11" ht="12" customHeight="1" x14ac:dyDescent="0.2">
      <c r="A54" s="75">
        <v>2012</v>
      </c>
      <c r="B54" s="76">
        <v>314.16755799999999</v>
      </c>
      <c r="C54" s="77">
        <v>11198.747757979581</v>
      </c>
      <c r="D54" s="71">
        <f>C54/1.07</f>
        <v>10466.119399980917</v>
      </c>
      <c r="E54" s="71">
        <v>7494.0608829251041</v>
      </c>
      <c r="F54" s="71">
        <v>1969.4829593180286</v>
      </c>
      <c r="G54" s="71">
        <v>420.43106991857223</v>
      </c>
      <c r="H54" s="77">
        <f t="shared" si="5"/>
        <v>9883.9749121617042</v>
      </c>
      <c r="I54" s="77">
        <v>103.79549171890137</v>
      </c>
      <c r="J54" s="77">
        <v>173.87205791079404</v>
      </c>
      <c r="K54" s="77">
        <f t="shared" si="6"/>
        <v>20627.761861772316</v>
      </c>
    </row>
    <row r="55" spans="1:11" ht="12" customHeight="1" x14ac:dyDescent="0.2">
      <c r="A55" s="75">
        <v>2013</v>
      </c>
      <c r="B55" s="76">
        <v>316.29476599999998</v>
      </c>
      <c r="C55" s="77">
        <v>11506.274448487777</v>
      </c>
      <c r="D55" s="71">
        <f t="shared" si="0"/>
        <v>10753.527521951193</v>
      </c>
      <c r="E55" s="71">
        <v>7243.1678752399357</v>
      </c>
      <c r="F55" s="71">
        <v>1902.7101563847614</v>
      </c>
      <c r="G55" s="71">
        <v>414.94860442522457</v>
      </c>
      <c r="H55" s="77">
        <f t="shared" ref="H55:H63" si="7">SUM(E55,F55,G55)</f>
        <v>9560.8266360499219</v>
      </c>
      <c r="I55" s="77">
        <v>110.74418152322302</v>
      </c>
      <c r="J55" s="77">
        <v>182.82432600819578</v>
      </c>
      <c r="K55" s="77">
        <f t="shared" si="6"/>
        <v>20607.922665532533</v>
      </c>
    </row>
    <row r="56" spans="1:11" ht="12" customHeight="1" x14ac:dyDescent="0.2">
      <c r="A56" s="75">
        <v>2014</v>
      </c>
      <c r="B56" s="76">
        <v>318.576955</v>
      </c>
      <c r="C56" s="77">
        <v>11663.178609999999</v>
      </c>
      <c r="D56" s="71">
        <f t="shared" si="0"/>
        <v>10900.166925233643</v>
      </c>
      <c r="E56" s="71">
        <v>7331.8595586938054</v>
      </c>
      <c r="F56" s="71">
        <v>1940.5340098827551</v>
      </c>
      <c r="G56" s="71">
        <v>472.47885008908105</v>
      </c>
      <c r="H56" s="77">
        <f t="shared" si="7"/>
        <v>9744.8724186656418</v>
      </c>
      <c r="I56" s="77">
        <v>127.32466970406384</v>
      </c>
      <c r="J56" s="77">
        <v>206.62692989761979</v>
      </c>
      <c r="K56" s="77">
        <f t="shared" si="6"/>
        <v>20978.990943500965</v>
      </c>
    </row>
    <row r="57" spans="1:11" ht="12" customHeight="1" x14ac:dyDescent="0.2">
      <c r="A57" s="75">
        <v>2015</v>
      </c>
      <c r="B57" s="76">
        <v>320.87070299999999</v>
      </c>
      <c r="C57" s="77">
        <v>11885.88854</v>
      </c>
      <c r="D57" s="71">
        <f t="shared" si="0"/>
        <v>11108.307046728971</v>
      </c>
      <c r="E57" s="71">
        <v>7183.5013273822069</v>
      </c>
      <c r="F57" s="71">
        <v>1972.360965365822</v>
      </c>
      <c r="G57" s="71">
        <v>475.59115144348516</v>
      </c>
      <c r="H57" s="77">
        <f t="shared" si="7"/>
        <v>9631.453444191513</v>
      </c>
      <c r="I57" s="77">
        <v>136.73523077973326</v>
      </c>
      <c r="J57" s="77">
        <v>207.00769236983345</v>
      </c>
      <c r="K57" s="77">
        <f t="shared" ref="K57:K63" si="8">SUM(D57,H57,I57,J57)</f>
        <v>21083.503414070048</v>
      </c>
    </row>
    <row r="58" spans="1:11" ht="12" customHeight="1" x14ac:dyDescent="0.2">
      <c r="A58" s="103">
        <v>2016</v>
      </c>
      <c r="B58" s="104">
        <v>323.16101099999997</v>
      </c>
      <c r="C58" s="102">
        <v>12067.622000000001</v>
      </c>
      <c r="D58" s="29">
        <f t="shared" si="0"/>
        <v>11278.15140186916</v>
      </c>
      <c r="E58" s="117">
        <v>7035.9112216205449</v>
      </c>
      <c r="F58" s="117">
        <v>2000.9957740435716</v>
      </c>
      <c r="G58" s="117">
        <v>443.12499974413998</v>
      </c>
      <c r="H58" s="102">
        <f t="shared" si="7"/>
        <v>9480.0319954082552</v>
      </c>
      <c r="I58" s="102">
        <v>105.38045440823431</v>
      </c>
      <c r="J58" s="102">
        <v>202.38977534161634</v>
      </c>
      <c r="K58" s="102">
        <f t="shared" si="8"/>
        <v>21065.953627027266</v>
      </c>
    </row>
    <row r="59" spans="1:11" ht="12" customHeight="1" x14ac:dyDescent="0.2">
      <c r="A59" s="112">
        <v>2017</v>
      </c>
      <c r="B59" s="113">
        <v>325.20603</v>
      </c>
      <c r="C59" s="68">
        <v>12050.849860000002</v>
      </c>
      <c r="D59" s="29">
        <f>C59/1.07</f>
        <v>11262.476504672899</v>
      </c>
      <c r="E59" s="29">
        <v>6883.1934334960042</v>
      </c>
      <c r="F59" s="29">
        <v>2128.7492437575952</v>
      </c>
      <c r="G59" s="29">
        <v>481.32846356517462</v>
      </c>
      <c r="H59" s="102">
        <f t="shared" si="7"/>
        <v>9493.2711408187733</v>
      </c>
      <c r="I59" s="68">
        <v>109.46848605789732</v>
      </c>
      <c r="J59" s="68">
        <v>232.45539908222378</v>
      </c>
      <c r="K59" s="102">
        <f t="shared" si="8"/>
        <v>21097.671530631793</v>
      </c>
    </row>
    <row r="60" spans="1:11" ht="12" customHeight="1" x14ac:dyDescent="0.2">
      <c r="A60" s="112">
        <v>2018</v>
      </c>
      <c r="B60" s="113">
        <v>326.92397599999998</v>
      </c>
      <c r="C60" s="136">
        <v>12009.596259999998</v>
      </c>
      <c r="D60" s="29">
        <f t="shared" si="0"/>
        <v>11223.921738317755</v>
      </c>
      <c r="E60" s="29">
        <v>6701.760027500517</v>
      </c>
      <c r="F60" s="29">
        <v>2148.0278472998893</v>
      </c>
      <c r="G60" s="29">
        <v>482.71027165995531</v>
      </c>
      <c r="H60" s="29">
        <f t="shared" si="7"/>
        <v>9332.4981464603607</v>
      </c>
      <c r="I60" s="29">
        <v>115.51142270772648</v>
      </c>
      <c r="J60" s="29">
        <v>217.53739656424582</v>
      </c>
      <c r="K60" s="102">
        <f t="shared" si="8"/>
        <v>20889.468704050087</v>
      </c>
    </row>
    <row r="61" spans="1:11" ht="12" customHeight="1" x14ac:dyDescent="0.2">
      <c r="A61" s="112">
        <v>2019</v>
      </c>
      <c r="B61" s="113">
        <v>328.475998</v>
      </c>
      <c r="C61" s="136">
        <v>12026.84081</v>
      </c>
      <c r="D61" s="29">
        <f t="shared" si="0"/>
        <v>11240.038140186914</v>
      </c>
      <c r="E61" s="29">
        <v>6578.459328277203</v>
      </c>
      <c r="F61" s="29">
        <v>2161.7649375253895</v>
      </c>
      <c r="G61" s="29">
        <v>461.8117133864335</v>
      </c>
      <c r="H61" s="29">
        <f t="shared" si="7"/>
        <v>9202.0359791890278</v>
      </c>
      <c r="I61" s="29">
        <v>125.43078918671553</v>
      </c>
      <c r="J61" s="29">
        <v>206.82966927992265</v>
      </c>
      <c r="K61" s="102">
        <f t="shared" si="8"/>
        <v>20774.334577842579</v>
      </c>
    </row>
    <row r="62" spans="1:11" ht="12" customHeight="1" x14ac:dyDescent="0.2">
      <c r="A62" s="112">
        <v>2020</v>
      </c>
      <c r="B62" s="113">
        <v>330.11398000000003</v>
      </c>
      <c r="C62" s="136">
        <v>12146.96364</v>
      </c>
      <c r="D62" s="29">
        <f>C62/1.07</f>
        <v>11352.302467289719</v>
      </c>
      <c r="E62" s="148">
        <v>6637.3860448697542</v>
      </c>
      <c r="F62" s="29">
        <v>2118.4163965614216</v>
      </c>
      <c r="G62" s="148">
        <v>464.2412647508325</v>
      </c>
      <c r="H62" s="29">
        <f t="shared" si="7"/>
        <v>9220.0437061820085</v>
      </c>
      <c r="I62" s="29">
        <v>120.29314609296578</v>
      </c>
      <c r="J62" s="148">
        <v>222.46051300936233</v>
      </c>
      <c r="K62" s="102">
        <f t="shared" si="8"/>
        <v>20915.099832574055</v>
      </c>
    </row>
    <row r="63" spans="1:11" ht="12" customHeight="1" thickBot="1" x14ac:dyDescent="0.25">
      <c r="A63" s="176">
        <v>2021</v>
      </c>
      <c r="B63" s="177">
        <v>332.14052299999997</v>
      </c>
      <c r="C63" s="159">
        <v>12393.109260000001</v>
      </c>
      <c r="D63" s="159">
        <f t="shared" si="0"/>
        <v>11582.345102803738</v>
      </c>
      <c r="E63" s="159">
        <v>6563.1373397123079</v>
      </c>
      <c r="F63" s="159">
        <v>2154.0914295989401</v>
      </c>
      <c r="G63" s="159">
        <v>459.0141665366973</v>
      </c>
      <c r="H63" s="159">
        <f t="shared" si="7"/>
        <v>9176.2429358479458</v>
      </c>
      <c r="I63" s="159">
        <v>145.55954357114121</v>
      </c>
      <c r="J63" s="159">
        <v>241.0474716538229</v>
      </c>
      <c r="K63" s="159">
        <f t="shared" si="8"/>
        <v>21145.195053876647</v>
      </c>
    </row>
    <row r="64" spans="1:11" ht="12" customHeight="1" thickTop="1" x14ac:dyDescent="0.2">
      <c r="A64" s="4" t="s">
        <v>3</v>
      </c>
      <c r="B64" s="4"/>
    </row>
    <row r="65" spans="1:12" ht="12" customHeight="1" x14ac:dyDescent="0.2">
      <c r="A65" s="4"/>
      <c r="B65" s="4"/>
      <c r="L65" s="4"/>
    </row>
    <row r="66" spans="1:12" ht="12" customHeight="1" x14ac:dyDescent="0.2">
      <c r="A66" s="4" t="s">
        <v>96</v>
      </c>
      <c r="B66" s="4"/>
      <c r="L66" s="4"/>
    </row>
    <row r="67" spans="1:12" ht="12" customHeight="1" x14ac:dyDescent="0.2">
      <c r="A67" s="4"/>
      <c r="B67" s="4"/>
      <c r="L67" s="4"/>
    </row>
    <row r="68" spans="1:12" ht="12" customHeight="1" x14ac:dyDescent="0.2">
      <c r="A68" s="5" t="s">
        <v>88</v>
      </c>
      <c r="B68" s="4"/>
      <c r="L68" s="4"/>
    </row>
    <row r="69" spans="1:12" ht="12" customHeight="1" x14ac:dyDescent="0.2">
      <c r="A69" s="4"/>
      <c r="B69" s="4"/>
      <c r="L69" s="4"/>
    </row>
    <row r="70" spans="1:12" ht="12" customHeight="1" x14ac:dyDescent="0.2">
      <c r="A70" s="4"/>
      <c r="B70" s="4"/>
      <c r="L70" s="4"/>
    </row>
    <row r="71" spans="1:12" ht="12" customHeight="1" x14ac:dyDescent="0.2">
      <c r="A71" s="4"/>
      <c r="B71" s="4"/>
      <c r="L71" s="4"/>
    </row>
    <row r="72" spans="1:12" ht="12" customHeight="1" x14ac:dyDescent="0.2">
      <c r="A72" s="4"/>
      <c r="B72" s="4"/>
      <c r="L72" s="4"/>
    </row>
  </sheetData>
  <mergeCells count="16">
    <mergeCell ref="A2:A6"/>
    <mergeCell ref="A1:I1"/>
    <mergeCell ref="E5:E6"/>
    <mergeCell ref="C5:C6"/>
    <mergeCell ref="H5:H6"/>
    <mergeCell ref="D5:D6"/>
    <mergeCell ref="B2:B6"/>
    <mergeCell ref="C7:K7"/>
    <mergeCell ref="G5:G6"/>
    <mergeCell ref="E3:H4"/>
    <mergeCell ref="J1:K1"/>
    <mergeCell ref="I3:I6"/>
    <mergeCell ref="J3:J6"/>
    <mergeCell ref="K3:K6"/>
    <mergeCell ref="C3:D4"/>
    <mergeCell ref="F5:F6"/>
  </mergeCells>
  <phoneticPr fontId="4" type="noConversion"/>
  <printOptions horizontalCentered="1" verticalCentered="1"/>
  <pageMargins left="0.25" right="0.25" top="0.75" bottom="0.75" header="0" footer="0"/>
  <pageSetup scale="82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 fitToPage="1"/>
  </sheetPr>
  <dimension ref="A1:HR77"/>
  <sheetViews>
    <sheetView showZeros="0" showOutlineSymbols="0" zoomScaleNormal="100" workbookViewId="0">
      <pane ySplit="7" topLeftCell="A8" activePane="bottomLeft" state="frozen"/>
      <selection pane="bottomLeft" sqref="A1:I1"/>
    </sheetView>
  </sheetViews>
  <sheetFormatPr defaultColWidth="12.77734375" defaultRowHeight="12" customHeight="1" x14ac:dyDescent="0.2"/>
  <cols>
    <col min="1" max="1" width="12.77734375" style="2" customWidth="1"/>
    <col min="2" max="2" width="12.77734375" style="3" customWidth="1"/>
    <col min="3" max="11" width="12.77734375" style="4" customWidth="1"/>
    <col min="12" max="29" width="12.77734375" style="5" customWidth="1"/>
    <col min="30" max="16384" width="12.77734375" style="6"/>
  </cols>
  <sheetData>
    <row r="1" spans="1:226" s="42" customFormat="1" ht="12" customHeight="1" thickBot="1" x14ac:dyDescent="0.25">
      <c r="A1" s="233" t="s">
        <v>23</v>
      </c>
      <c r="B1" s="233"/>
      <c r="C1" s="233"/>
      <c r="D1" s="233"/>
      <c r="E1" s="233"/>
      <c r="F1" s="233"/>
      <c r="G1" s="233"/>
      <c r="H1" s="233"/>
      <c r="I1" s="233"/>
      <c r="J1" s="198" t="s">
        <v>5</v>
      </c>
      <c r="K1" s="198"/>
      <c r="L1" s="7"/>
      <c r="M1" s="7"/>
      <c r="N1" s="7"/>
      <c r="O1" s="7"/>
      <c r="P1" s="7"/>
      <c r="Q1" s="7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226" ht="12" customHeight="1" thickTop="1" x14ac:dyDescent="0.2">
      <c r="A2" s="208" t="s">
        <v>0</v>
      </c>
      <c r="B2" s="201" t="s">
        <v>29</v>
      </c>
      <c r="C2" s="8" t="s">
        <v>6</v>
      </c>
      <c r="D2" s="9"/>
      <c r="E2" s="9"/>
      <c r="F2" s="9"/>
      <c r="G2" s="9"/>
      <c r="H2" s="8"/>
      <c r="I2" s="9"/>
      <c r="J2" s="9"/>
      <c r="K2" s="9"/>
    </row>
    <row r="3" spans="1:226" ht="12" customHeight="1" x14ac:dyDescent="0.2">
      <c r="A3" s="209"/>
      <c r="B3" s="202"/>
      <c r="C3" s="204" t="s">
        <v>58</v>
      </c>
      <c r="D3" s="205"/>
      <c r="E3" s="192" t="s">
        <v>7</v>
      </c>
      <c r="F3" s="193"/>
      <c r="G3" s="193"/>
      <c r="H3" s="194"/>
      <c r="I3" s="216" t="s">
        <v>47</v>
      </c>
      <c r="J3" s="199" t="s">
        <v>12</v>
      </c>
      <c r="K3" s="212" t="s">
        <v>70</v>
      </c>
    </row>
    <row r="4" spans="1:226" ht="12" customHeight="1" x14ac:dyDescent="0.2">
      <c r="A4" s="209"/>
      <c r="B4" s="202"/>
      <c r="C4" s="206"/>
      <c r="D4" s="207"/>
      <c r="E4" s="195"/>
      <c r="F4" s="196"/>
      <c r="G4" s="196"/>
      <c r="H4" s="197"/>
      <c r="I4" s="217"/>
      <c r="J4" s="211"/>
      <c r="K4" s="213"/>
    </row>
    <row r="5" spans="1:226" ht="12" customHeight="1" x14ac:dyDescent="0.2">
      <c r="A5" s="209"/>
      <c r="B5" s="202"/>
      <c r="C5" s="199" t="s">
        <v>8</v>
      </c>
      <c r="D5" s="199" t="s">
        <v>9</v>
      </c>
      <c r="E5" s="222" t="s">
        <v>87</v>
      </c>
      <c r="F5" s="199" t="s">
        <v>10</v>
      </c>
      <c r="G5" s="199" t="s">
        <v>11</v>
      </c>
      <c r="H5" s="214" t="s">
        <v>69</v>
      </c>
      <c r="I5" s="217"/>
      <c r="J5" s="211"/>
      <c r="K5" s="213"/>
    </row>
    <row r="6" spans="1:226" ht="12" customHeight="1" x14ac:dyDescent="0.2">
      <c r="A6" s="210"/>
      <c r="B6" s="203"/>
      <c r="C6" s="200"/>
      <c r="D6" s="200"/>
      <c r="E6" s="234"/>
      <c r="F6" s="200"/>
      <c r="G6" s="200"/>
      <c r="H6" s="215"/>
      <c r="I6" s="218"/>
      <c r="J6" s="200"/>
      <c r="K6" s="195"/>
    </row>
    <row r="7" spans="1:226" ht="12" customHeight="1" x14ac:dyDescent="0.25">
      <c r="A7" s="63"/>
      <c r="B7" s="52" t="s">
        <v>35</v>
      </c>
      <c r="C7" s="189" t="s">
        <v>46</v>
      </c>
      <c r="D7" s="190"/>
      <c r="E7" s="190"/>
      <c r="F7" s="190"/>
      <c r="G7" s="190"/>
      <c r="H7" s="190"/>
      <c r="I7" s="190"/>
      <c r="J7" s="190"/>
      <c r="K7" s="190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</row>
    <row r="8" spans="1:226" ht="12" customHeight="1" x14ac:dyDescent="0.2">
      <c r="A8" s="28">
        <v>1966</v>
      </c>
      <c r="B8" s="46">
        <v>196.56</v>
      </c>
      <c r="C8" s="29">
        <f>IF('Sweeteners(tons)'!C8=0,0,'Sweeteners(tons)'!C8*2)</f>
        <v>20470</v>
      </c>
      <c r="D8" s="29">
        <f>IF('Sweeteners(tons)'!D8=0,0,'Sweeteners(tons)'!D8*2)</f>
        <v>19130.841121495327</v>
      </c>
      <c r="E8" s="34" t="s">
        <v>4</v>
      </c>
      <c r="F8" s="29">
        <f>IF('Sweeteners(tons)'!F8=0,0,'Sweeteners(tons)'!F8*2)</f>
        <v>1903.5150000000001</v>
      </c>
      <c r="G8" s="29">
        <f>IF('Sweeteners(tons)'!G8=0,0,'Sweeteners(tons)'!G8*2)</f>
        <v>829.71600000000001</v>
      </c>
      <c r="H8" s="29">
        <f>IF('Sweeteners(tons)'!H8=0,0,'Sweeteners(tons)'!H8*2)</f>
        <v>2733.2310000000002</v>
      </c>
      <c r="I8" s="29">
        <f>IF('Sweeteners(tons)'!I8=0,0,'Sweeteners(tons)'!I8*2)</f>
        <v>138</v>
      </c>
      <c r="J8" s="29">
        <f>IF('Sweeteners(tons)'!J8=0,0,'Sweeteners(tons)'!J8*2)</f>
        <v>196</v>
      </c>
      <c r="K8" s="29">
        <f>IF('Sweeteners(tons)'!K8=0,0,'Sweeteners(tons)'!K8*2)</f>
        <v>22198.072121495326</v>
      </c>
    </row>
    <row r="9" spans="1:226" ht="12" customHeight="1" x14ac:dyDescent="0.2">
      <c r="A9" s="28">
        <v>1967</v>
      </c>
      <c r="B9" s="46">
        <v>198.71199999999999</v>
      </c>
      <c r="C9" s="29">
        <f>IF('Sweeteners(tons)'!C9=0,0,'Sweeteners(tons)'!C9*2)</f>
        <v>20948</v>
      </c>
      <c r="D9" s="29">
        <f>IF('Sweeteners(tons)'!D9=0,0,'Sweeteners(tons)'!D9*2)</f>
        <v>19577.570093457944</v>
      </c>
      <c r="E9" s="29">
        <f>IF('Sweeteners(tons)'!E9=0,0,'Sweeteners(tons)'!E9*2)</f>
        <v>6</v>
      </c>
      <c r="F9" s="29">
        <f>IF('Sweeteners(tons)'!F9=0,0,'Sweeteners(tons)'!F9*2)</f>
        <v>1967.667800357925</v>
      </c>
      <c r="G9" s="29">
        <f>IF('Sweeteners(tons)'!G9=0,0,'Sweeteners(tons)'!G9*2)</f>
        <v>855.67200000000003</v>
      </c>
      <c r="H9" s="29">
        <f>IF('Sweeteners(tons)'!H9=0,0,'Sweeteners(tons)'!H9*2)</f>
        <v>2829.339800357925</v>
      </c>
      <c r="I9" s="29">
        <f>IF('Sweeteners(tons)'!I9=0,0,'Sweeteners(tons)'!I9*2)</f>
        <v>100</v>
      </c>
      <c r="J9" s="29">
        <f>IF('Sweeteners(tons)'!J9=0,0,'Sweeteners(tons)'!J9*2)</f>
        <v>178</v>
      </c>
      <c r="K9" s="29">
        <f>IF('Sweeteners(tons)'!K9=0,0,'Sweeteners(tons)'!K9*2)</f>
        <v>22684.909893815868</v>
      </c>
    </row>
    <row r="10" spans="1:226" ht="12" customHeight="1" x14ac:dyDescent="0.2">
      <c r="A10" s="28">
        <v>1968</v>
      </c>
      <c r="B10" s="46">
        <v>200.70599999999999</v>
      </c>
      <c r="C10" s="29">
        <f>IF('Sweeteners(tons)'!C10=0,0,'Sweeteners(tons)'!C10*2)</f>
        <v>21312</v>
      </c>
      <c r="D10" s="29">
        <f>IF('Sweeteners(tons)'!D10=0,0,'Sweeteners(tons)'!D10*2)</f>
        <v>19917.757009345794</v>
      </c>
      <c r="E10" s="29">
        <f>IF('Sweeteners(tons)'!E10=0,0,'Sweeteners(tons)'!E10*2)</f>
        <v>30</v>
      </c>
      <c r="F10" s="29">
        <f>IF('Sweeteners(tons)'!F10=0,0,'Sweeteners(tons)'!F10*2)</f>
        <v>2061.1470967158002</v>
      </c>
      <c r="G10" s="29">
        <f>IF('Sweeteners(tons)'!G10=0,0,'Sweeteners(tons)'!G10*2)</f>
        <v>887.04399999999998</v>
      </c>
      <c r="H10" s="29">
        <f>IF('Sweeteners(tons)'!H10=0,0,'Sweeteners(tons)'!H10*2)</f>
        <v>2978.1910967158001</v>
      </c>
      <c r="I10" s="29">
        <f>IF('Sweeteners(tons)'!I10=0,0,'Sweeteners(tons)'!I10*2)</f>
        <v>140</v>
      </c>
      <c r="J10" s="29">
        <f>IF('Sweeteners(tons)'!J10=0,0,'Sweeteners(tons)'!J10*2)</f>
        <v>180</v>
      </c>
      <c r="K10" s="29">
        <f>IF('Sweeteners(tons)'!K10=0,0,'Sweeteners(tons)'!K10*2)</f>
        <v>23215.948106061594</v>
      </c>
    </row>
    <row r="11" spans="1:226" ht="12" customHeight="1" x14ac:dyDescent="0.2">
      <c r="A11" s="28">
        <v>1969</v>
      </c>
      <c r="B11" s="46">
        <v>202.67699999999999</v>
      </c>
      <c r="C11" s="29">
        <f>IF('Sweeteners(tons)'!C11=0,0,'Sweeteners(tons)'!C11*2)</f>
        <v>21900</v>
      </c>
      <c r="D11" s="29">
        <f>IF('Sweeteners(tons)'!D11=0,0,'Sweeteners(tons)'!D11*2)</f>
        <v>20467.289719626166</v>
      </c>
      <c r="E11" s="29">
        <f>IF('Sweeteners(tons)'!E11=0,0,'Sweeteners(tons)'!E11*2)</f>
        <v>66</v>
      </c>
      <c r="F11" s="29">
        <f>IF('Sweeteners(tons)'!F11=0,0,'Sweeteners(tons)'!F11*2)</f>
        <v>2121.8399224769673</v>
      </c>
      <c r="G11" s="29">
        <f>IF('Sweeteners(tons)'!G11=0,0,'Sweeteners(tons)'!G11*2)</f>
        <v>917.87800000000004</v>
      </c>
      <c r="H11" s="29">
        <f>IF('Sweeteners(tons)'!H11=0,0,'Sweeteners(tons)'!H11*2)</f>
        <v>3105.7179224769675</v>
      </c>
      <c r="I11" s="29">
        <f>IF('Sweeteners(tons)'!I11=0,0,'Sweeteners(tons)'!I11*2)</f>
        <v>122</v>
      </c>
      <c r="J11" s="29">
        <f>IF('Sweeteners(tons)'!J11=0,0,'Sweeteners(tons)'!J11*2)</f>
        <v>202</v>
      </c>
      <c r="K11" s="29">
        <f>IF('Sweeteners(tons)'!K11=0,0,'Sweeteners(tons)'!K11*2)</f>
        <v>23897.007642103134</v>
      </c>
    </row>
    <row r="12" spans="1:226" ht="12" customHeight="1" x14ac:dyDescent="0.2">
      <c r="A12" s="28">
        <v>1970</v>
      </c>
      <c r="B12" s="46">
        <v>205.05199999999999</v>
      </c>
      <c r="C12" s="29">
        <f>IF('Sweeteners(tons)'!C12=0,0,'Sweeteners(tons)'!C12*2)</f>
        <v>22326</v>
      </c>
      <c r="D12" s="29">
        <f>IF('Sweeteners(tons)'!D12=0,0,'Sweeteners(tons)'!D12*2)</f>
        <v>20865.420560747662</v>
      </c>
      <c r="E12" s="29">
        <f>IF('Sweeteners(tons)'!E12=0,0,'Sweeteners(tons)'!E12*2)</f>
        <v>112.36537641856252</v>
      </c>
      <c r="F12" s="29">
        <f>IF('Sweeteners(tons)'!F12=0,0,'Sweeteners(tons)'!F12*2)</f>
        <v>2203.7825558892901</v>
      </c>
      <c r="G12" s="29">
        <f>IF('Sweeteners(tons)'!G12=0,0,'Sweeteners(tons)'!G12*2)</f>
        <v>942.30399999999997</v>
      </c>
      <c r="H12" s="29">
        <f>IF('Sweeteners(tons)'!H12=0,0,'Sweeteners(tons)'!H12*2)</f>
        <v>3258.4519323078525</v>
      </c>
      <c r="I12" s="29">
        <f>IF('Sweeteners(tons)'!I12=0,0,'Sweeteners(tons)'!I12*2)</f>
        <v>102</v>
      </c>
      <c r="J12" s="29">
        <f>IF('Sweeteners(tons)'!J12=0,0,'Sweeteners(tons)'!J12*2)</f>
        <v>206</v>
      </c>
      <c r="K12" s="29">
        <f>IF('Sweeteners(tons)'!K12=0,0,'Sweeteners(tons)'!K12*2)</f>
        <v>24431.872493055514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</row>
    <row r="13" spans="1:226" ht="12" customHeight="1" x14ac:dyDescent="0.2">
      <c r="A13" s="69">
        <v>1971</v>
      </c>
      <c r="B13" s="70">
        <v>207.661</v>
      </c>
      <c r="C13" s="71">
        <f>IF('Sweeteners(tons)'!C13=0,0,'Sweeteners(tons)'!C13*2)</f>
        <v>22690</v>
      </c>
      <c r="D13" s="71">
        <f>IF('Sweeteners(tons)'!D13=0,0,'Sweeteners(tons)'!D13*2)</f>
        <v>21205.607476635512</v>
      </c>
      <c r="E13" s="71">
        <f>IF('Sweeteners(tons)'!E13=0,0,'Sweeteners(tons)'!E13*2)</f>
        <v>171.26048437696073</v>
      </c>
      <c r="F13" s="71">
        <f>IF('Sweeteners(tons)'!F13=0,0,'Sweeteners(tons)'!F13*2)</f>
        <v>2326.2322589281043</v>
      </c>
      <c r="G13" s="71">
        <f>IF('Sweeteners(tons)'!G13=0,0,'Sweeteners(tons)'!G13*2)</f>
        <v>963.53</v>
      </c>
      <c r="H13" s="71">
        <f>IF('Sweeteners(tons)'!H13=0,0,'Sweeteners(tons)'!H13*2)</f>
        <v>3461.022743305065</v>
      </c>
      <c r="I13" s="71">
        <f>IF('Sweeteners(tons)'!I13=0,0,'Sweeteners(tons)'!I13*2)</f>
        <v>104</v>
      </c>
      <c r="J13" s="71">
        <f>IF('Sweeteners(tons)'!J13=0,0,'Sweeteners(tons)'!J13*2)</f>
        <v>186</v>
      </c>
      <c r="K13" s="71">
        <f>IF('Sweeteners(tons)'!K13=0,0,'Sweeteners(tons)'!K13*2)</f>
        <v>24956.630219940576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</row>
    <row r="14" spans="1:226" ht="12" customHeight="1" x14ac:dyDescent="0.2">
      <c r="A14" s="69">
        <v>1972</v>
      </c>
      <c r="B14" s="70">
        <v>209.89599999999999</v>
      </c>
      <c r="C14" s="71">
        <f>IF('Sweeteners(tons)'!C14=0,0,'Sweeteners(tons)'!C14*2)</f>
        <v>22974</v>
      </c>
      <c r="D14" s="71">
        <f>IF('Sweeteners(tons)'!D14=0,0,'Sweeteners(tons)'!D14*2)</f>
        <v>21471.028037383177</v>
      </c>
      <c r="E14" s="71">
        <f>IF('Sweeteners(tons)'!E14=0,0,'Sweeteners(tons)'!E14*2)</f>
        <v>242.32007134631536</v>
      </c>
      <c r="F14" s="71">
        <f>IF('Sweeteners(tons)'!F14=0,0,'Sweeteners(tons)'!F14*2)</f>
        <v>2514.6255000000001</v>
      </c>
      <c r="G14" s="71">
        <f>IF('Sweeteners(tons)'!G14=0,0,'Sweeteners(tons)'!G14*2)</f>
        <v>969.048</v>
      </c>
      <c r="H14" s="71">
        <f>IF('Sweeteners(tons)'!H14=0,0,'Sweeteners(tons)'!H14*2)</f>
        <v>3725.9935713463155</v>
      </c>
      <c r="I14" s="71">
        <f>IF('Sweeteners(tons)'!I14=0,0,'Sweeteners(tons)'!I14*2)</f>
        <v>104</v>
      </c>
      <c r="J14" s="71">
        <f>IF('Sweeteners(tons)'!J14=0,0,'Sweeteners(tons)'!J14*2)</f>
        <v>210</v>
      </c>
      <c r="K14" s="71">
        <f>IF('Sweeteners(tons)'!K14=0,0,'Sweeteners(tons)'!K14*2)</f>
        <v>25511.021608729494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</row>
    <row r="15" spans="1:226" ht="12" customHeight="1" x14ac:dyDescent="0.2">
      <c r="A15" s="69">
        <v>1973</v>
      </c>
      <c r="B15" s="70">
        <v>211.90899999999999</v>
      </c>
      <c r="C15" s="71">
        <f>IF('Sweeteners(tons)'!C15=0,0,'Sweeteners(tons)'!C15*2)</f>
        <v>22858</v>
      </c>
      <c r="D15" s="71">
        <f>IF('Sweeteners(tons)'!D15=0,0,'Sweeteners(tons)'!D15*2)</f>
        <v>21362.616822429904</v>
      </c>
      <c r="E15" s="71">
        <f>IF('Sweeteners(tons)'!E15=0,0,'Sweeteners(tons)'!E15*2)</f>
        <v>436.98631220880327</v>
      </c>
      <c r="F15" s="71">
        <f>IF('Sweeteners(tons)'!F15=0,0,'Sweeteners(tons)'!F15*2)</f>
        <v>2768.9535000000001</v>
      </c>
      <c r="G15" s="71">
        <f>IF('Sweeteners(tons)'!G15=0,0,'Sweeteners(tons)'!G15*2)</f>
        <v>978.84799999999996</v>
      </c>
      <c r="H15" s="71">
        <f>IF('Sweeteners(tons)'!H15=0,0,'Sweeteners(tons)'!H15*2)</f>
        <v>4184.7878122088032</v>
      </c>
      <c r="I15" s="71">
        <f>IF('Sweeteners(tons)'!I15=0,0,'Sweeteners(tons)'!I15*2)</f>
        <v>106</v>
      </c>
      <c r="J15" s="71">
        <f>IF('Sweeteners(tons)'!J15=0,0,'Sweeteners(tons)'!J15*2)</f>
        <v>190</v>
      </c>
      <c r="K15" s="71">
        <f>IF('Sweeteners(tons)'!K15=0,0,'Sweeteners(tons)'!K15*2)</f>
        <v>25843.404634638708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</row>
    <row r="16" spans="1:226" ht="12" customHeight="1" x14ac:dyDescent="0.2">
      <c r="A16" s="69">
        <v>1974</v>
      </c>
      <c r="B16" s="70">
        <v>213.85400000000001</v>
      </c>
      <c r="C16" s="71">
        <f>IF('Sweeteners(tons)'!C16=0,0,'Sweeteners(tons)'!C16*2)</f>
        <v>21890</v>
      </c>
      <c r="D16" s="71">
        <f>IF('Sweeteners(tons)'!D16=0,0,'Sweeteners(tons)'!D16*2)</f>
        <v>20457.943925233645</v>
      </c>
      <c r="E16" s="71">
        <f>IF('Sweeteners(tons)'!E16=0,0,'Sweeteners(tons)'!E16*2)</f>
        <v>590.78402878482814</v>
      </c>
      <c r="F16" s="71">
        <f>IF('Sweeteners(tons)'!F16=0,0,'Sweeteners(tons)'!F16*2)</f>
        <v>2960.982</v>
      </c>
      <c r="G16" s="71">
        <f>IF('Sweeteners(tons)'!G16=0,0,'Sweeteners(tons)'!G16*2)</f>
        <v>972.68799999999999</v>
      </c>
      <c r="H16" s="71">
        <f>IF('Sweeteners(tons)'!H16=0,0,'Sweeteners(tons)'!H16*2)</f>
        <v>4524.4540287848276</v>
      </c>
      <c r="I16" s="71">
        <f>IF('Sweeteners(tons)'!I16=0,0,'Sweeteners(tons)'!I16*2)</f>
        <v>86</v>
      </c>
      <c r="J16" s="71">
        <f>IF('Sweeteners(tons)'!J16=0,0,'Sweeteners(tons)'!J16*2)</f>
        <v>150</v>
      </c>
      <c r="K16" s="71">
        <f>IF('Sweeteners(tons)'!K16=0,0,'Sweeteners(tons)'!K16*2)</f>
        <v>25218.397954018474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</row>
    <row r="17" spans="1:226" ht="12" customHeight="1" x14ac:dyDescent="0.2">
      <c r="A17" s="69">
        <v>1975</v>
      </c>
      <c r="B17" s="70">
        <v>215.97300000000001</v>
      </c>
      <c r="C17" s="71">
        <f>IF('Sweeteners(tons)'!C17=0,0,'Sweeteners(tons)'!C17*2)</f>
        <v>20604</v>
      </c>
      <c r="D17" s="71">
        <f>IF('Sweeteners(tons)'!D17=0,0,'Sweeteners(tons)'!D17*2)</f>
        <v>19256.074766355137</v>
      </c>
      <c r="E17" s="71">
        <f>IF('Sweeteners(tons)'!E17=0,0,'Sweeteners(tons)'!E17*2)</f>
        <v>1053.77</v>
      </c>
      <c r="F17" s="71">
        <f>IF('Sweeteners(tons)'!F17=0,0,'Sweeteners(tons)'!F17*2)</f>
        <v>3029.1914999999999</v>
      </c>
      <c r="G17" s="71">
        <f>IF('Sweeteners(tons)'!G17=0,0,'Sweeteners(tons)'!G17*2)</f>
        <v>946.17200000000003</v>
      </c>
      <c r="H17" s="71">
        <f>IF('Sweeteners(tons)'!H17=0,0,'Sweeteners(tons)'!H17*2)</f>
        <v>5029.1334999999999</v>
      </c>
      <c r="I17" s="71">
        <f>IF('Sweeteners(tons)'!I17=0,0,'Sweeteners(tons)'!I17*2)</f>
        <v>86</v>
      </c>
      <c r="J17" s="71">
        <f>IF('Sweeteners(tons)'!J17=0,0,'Sweeteners(tons)'!J17*2)</f>
        <v>216</v>
      </c>
      <c r="K17" s="71">
        <f>IF('Sweeteners(tons)'!K17=0,0,'Sweeteners(tons)'!K17*2)</f>
        <v>24587.208266355137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</row>
    <row r="18" spans="1:226" ht="12" customHeight="1" x14ac:dyDescent="0.2">
      <c r="A18" s="28">
        <v>1976</v>
      </c>
      <c r="B18" s="46">
        <v>218.035</v>
      </c>
      <c r="C18" s="29">
        <f>IF('Sweeteners(tons)'!C18=0,0,'Sweeteners(tons)'!C18*2)</f>
        <v>21786</v>
      </c>
      <c r="D18" s="29">
        <f>IF('Sweeteners(tons)'!D18=0,0,'Sweeteners(tons)'!D18*2)</f>
        <v>20360.747663551399</v>
      </c>
      <c r="E18" s="29">
        <f>IF('Sweeteners(tons)'!E18=0,0,'Sweeteners(tons)'!E18*2)</f>
        <v>1564.4152811496313</v>
      </c>
      <c r="F18" s="29">
        <f>IF('Sweeteners(tons)'!F18=0,0,'Sweeteners(tons)'!F18*2)</f>
        <v>3027.7995000000001</v>
      </c>
      <c r="G18" s="29">
        <f>IF('Sweeteners(tons)'!G18=0,0,'Sweeteners(tons)'!G18*2)</f>
        <v>903.68</v>
      </c>
      <c r="H18" s="29">
        <f>IF('Sweeteners(tons)'!H18=0,0,'Sweeteners(tons)'!H18*2)</f>
        <v>5495.8947811496319</v>
      </c>
      <c r="I18" s="29">
        <f>IF('Sweeteners(tons)'!I18=0,0,'Sweeteners(tons)'!I18*2)</f>
        <v>88</v>
      </c>
      <c r="J18" s="29">
        <f>IF('Sweeteners(tons)'!J18=0,0,'Sweeteners(tons)'!J18*2)</f>
        <v>200</v>
      </c>
      <c r="K18" s="29">
        <f>IF('Sweeteners(tons)'!K18=0,0,'Sweeteners(tons)'!K18*2)</f>
        <v>26144.642444701032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</row>
    <row r="19" spans="1:226" ht="12" customHeight="1" x14ac:dyDescent="0.2">
      <c r="A19" s="28">
        <v>1977</v>
      </c>
      <c r="B19" s="46">
        <v>220.23899999999998</v>
      </c>
      <c r="C19" s="29">
        <f>IF('Sweeteners(tons)'!C19=0,0,'Sweeteners(tons)'!C19*2)</f>
        <v>22198</v>
      </c>
      <c r="D19" s="29">
        <f>IF('Sweeteners(tons)'!D19=0,0,'Sweeteners(tons)'!D19*2)</f>
        <v>20745.794392523363</v>
      </c>
      <c r="E19" s="29">
        <f>IF('Sweeteners(tons)'!E19=0,0,'Sweeteners(tons)'!E19*2)</f>
        <v>2113.7947740403279</v>
      </c>
      <c r="F19" s="29">
        <f>IF('Sweeteners(tons)'!F19=0,0,'Sweeteners(tons)'!F19*2)</f>
        <v>3034.3604999999998</v>
      </c>
      <c r="G19" s="29">
        <f>IF('Sweeteners(tons)'!G19=0,0,'Sweeteners(tons)'!G19*2)</f>
        <v>857.024</v>
      </c>
      <c r="H19" s="29">
        <f>IF('Sweeteners(tons)'!H19=0,0,'Sweeteners(tons)'!H19*2)</f>
        <v>6005.179274040328</v>
      </c>
      <c r="I19" s="29">
        <f>IF('Sweeteners(tons)'!I19=0,0,'Sweeteners(tons)'!I19*2)</f>
        <v>88</v>
      </c>
      <c r="J19" s="29">
        <f>IF('Sweeteners(tons)'!J19=0,0,'Sweeteners(tons)'!J19*2)</f>
        <v>200</v>
      </c>
      <c r="K19" s="29">
        <f>IF('Sweeteners(tons)'!K19=0,0,'Sweeteners(tons)'!K19*2)</f>
        <v>27038.973666563692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</row>
    <row r="20" spans="1:226" ht="12" customHeight="1" x14ac:dyDescent="0.2">
      <c r="A20" s="28">
        <v>1978</v>
      </c>
      <c r="B20" s="46">
        <v>222.58500000000001</v>
      </c>
      <c r="C20" s="29">
        <f>IF('Sweeteners(tons)'!C20=0,0,'Sweeteners(tons)'!C20*2)</f>
        <v>21778</v>
      </c>
      <c r="D20" s="29">
        <f>IF('Sweeteners(tons)'!D20=0,0,'Sweeteners(tons)'!D20*2)</f>
        <v>20353.271028037383</v>
      </c>
      <c r="E20" s="29">
        <f>IF('Sweeteners(tons)'!E20=0,0,'Sweeteners(tons)'!E20*2)</f>
        <v>2396.6695373644884</v>
      </c>
      <c r="F20" s="29">
        <f>IF('Sweeteners(tons)'!F20=0,0,'Sweeteners(tons)'!F20*2)</f>
        <v>3101.6220000000008</v>
      </c>
      <c r="G20" s="29">
        <f>IF('Sweeteners(tons)'!G20=0,0,'Sweeteners(tons)'!G20*2)</f>
        <v>820.702</v>
      </c>
      <c r="H20" s="29">
        <f>IF('Sweeteners(tons)'!H20=0,0,'Sweeteners(tons)'!H20*2)</f>
        <v>6318.9935373644894</v>
      </c>
      <c r="I20" s="29">
        <f>IF('Sweeteners(tons)'!I20=0,0,'Sweeteners(tons)'!I20*2)</f>
        <v>90</v>
      </c>
      <c r="J20" s="29">
        <f>IF('Sweeteners(tons)'!J20=0,0,'Sweeteners(tons)'!J20*2)</f>
        <v>240</v>
      </c>
      <c r="K20" s="29">
        <f>IF('Sweeteners(tons)'!K20=0,0,'Sweeteners(tons)'!K20*2)</f>
        <v>27002.264565401871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</row>
    <row r="21" spans="1:226" ht="12" customHeight="1" x14ac:dyDescent="0.2">
      <c r="A21" s="28">
        <v>1979</v>
      </c>
      <c r="B21" s="46">
        <v>225.05500000000001</v>
      </c>
      <c r="C21" s="29">
        <f>IF('Sweeteners(tons)'!C21=0,0,'Sweeteners(tons)'!C21*2)</f>
        <v>21512</v>
      </c>
      <c r="D21" s="29">
        <f>IF('Sweeteners(tons)'!D21=0,0,'Sweeteners(tons)'!D21*2)</f>
        <v>20104.672897196262</v>
      </c>
      <c r="E21" s="29">
        <f>IF('Sweeteners(tons)'!E21=0,0,'Sweeteners(tons)'!E21*2)</f>
        <v>3319.6058013232027</v>
      </c>
      <c r="F21" s="29">
        <f>IF('Sweeteners(tons)'!F21=0,0,'Sweeteners(tons)'!F21*2)</f>
        <v>3038.3744999999999</v>
      </c>
      <c r="G21" s="29">
        <f>IF('Sweeteners(tons)'!G21=0,0,'Sweeteners(tons)'!G21*2)</f>
        <v>797.55200000000002</v>
      </c>
      <c r="H21" s="29">
        <f>IF('Sweeteners(tons)'!H21=0,0,'Sweeteners(tons)'!H21*2)</f>
        <v>7155.5323013232028</v>
      </c>
      <c r="I21" s="29">
        <f>IF('Sweeteners(tons)'!I21=0,0,'Sweeteners(tons)'!I21*2)</f>
        <v>88</v>
      </c>
      <c r="J21" s="29">
        <f>IF('Sweeteners(tons)'!J21=0,0,'Sweeteners(tons)'!J21*2)</f>
        <v>234</v>
      </c>
      <c r="K21" s="29">
        <f>IF('Sweeteners(tons)'!K21=0,0,'Sweeteners(tons)'!K21*2)</f>
        <v>27582.205198519463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</row>
    <row r="22" spans="1:226" ht="12" customHeight="1" x14ac:dyDescent="0.2">
      <c r="A22" s="28">
        <v>1980</v>
      </c>
      <c r="B22" s="46">
        <v>227.726</v>
      </c>
      <c r="C22" s="29">
        <f>IF('Sweeteners(tons)'!C22=0,0,'Sweeteners(tons)'!C22*2)</f>
        <v>20378</v>
      </c>
      <c r="D22" s="29">
        <f>IF('Sweeteners(tons)'!D22=0,0,'Sweeteners(tons)'!D22*2)</f>
        <v>19044.859813084113</v>
      </c>
      <c r="E22" s="29">
        <f>IF('Sweeteners(tons)'!E22=0,0,'Sweeteners(tons)'!E22*2)</f>
        <v>4316.7085966522263</v>
      </c>
      <c r="F22" s="29">
        <f>IF('Sweeteners(tons)'!F22=0,0,'Sweeteners(tons)'!F22*2)</f>
        <v>2943.66</v>
      </c>
      <c r="G22" s="29">
        <f>IF('Sweeteners(tons)'!G22=0,0,'Sweeteners(tons)'!G22*2)</f>
        <v>786.80600000000004</v>
      </c>
      <c r="H22" s="29">
        <f>IF('Sweeteners(tons)'!H22=0,0,'Sweeteners(tons)'!H22*2)</f>
        <v>8047.1745966522267</v>
      </c>
      <c r="I22" s="29">
        <f>IF('Sweeteners(tons)'!I22=0,0,'Sweeteners(tons)'!I22*2)</f>
        <v>100</v>
      </c>
      <c r="J22" s="29">
        <f>IF('Sweeteners(tons)'!J22=0,0,'Sweeteners(tons)'!J22*2)</f>
        <v>187.74600000000001</v>
      </c>
      <c r="K22" s="29">
        <f>IF('Sweeteners(tons)'!K22=0,0,'Sweeteners(tons)'!K22*2)</f>
        <v>27379.780409736341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</row>
    <row r="23" spans="1:226" ht="12" customHeight="1" x14ac:dyDescent="0.2">
      <c r="A23" s="69">
        <v>1981</v>
      </c>
      <c r="B23" s="70">
        <v>229.96600000000001</v>
      </c>
      <c r="C23" s="71">
        <f>IF('Sweeteners(tons)'!C23=0,0,'Sweeteners(tons)'!C23*2)</f>
        <v>19538</v>
      </c>
      <c r="D23" s="71">
        <f>IF('Sweeteners(tons)'!D23=0,0,'Sweeteners(tons)'!D23*2)</f>
        <v>18259.813084112149</v>
      </c>
      <c r="E23" s="71">
        <f>IF('Sweeteners(tons)'!E23=0,0,'Sweeteners(tons)'!E23*2)</f>
        <v>5251.0603055378124</v>
      </c>
      <c r="F23" s="71">
        <f>IF('Sweeteners(tons)'!F23=0,0,'Sweeteners(tons)'!F23*2)</f>
        <v>2972.2125000000001</v>
      </c>
      <c r="G23" s="71">
        <f>IF('Sweeteners(tons)'!G23=0,0,'Sweeteners(tons)'!G23*2)</f>
        <v>779</v>
      </c>
      <c r="H23" s="71">
        <f>IF('Sweeteners(tons)'!H23=0,0,'Sweeteners(tons)'!H23*2)</f>
        <v>9002.272805537812</v>
      </c>
      <c r="I23" s="71">
        <f>IF('Sweeteners(tons)'!I23=0,0,'Sweeteners(tons)'!I23*2)</f>
        <v>92</v>
      </c>
      <c r="J23" s="71">
        <f>IF('Sweeteners(tons)'!J23=0,0,'Sweeteners(tons)'!J23*2)</f>
        <v>192.56</v>
      </c>
      <c r="K23" s="71">
        <f>IF('Sweeteners(tons)'!K23=0,0,'Sweeteners(tons)'!K23*2)</f>
        <v>27546.645889649964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</row>
    <row r="24" spans="1:226" ht="12" customHeight="1" x14ac:dyDescent="0.2">
      <c r="A24" s="69">
        <v>1982</v>
      </c>
      <c r="B24" s="70">
        <v>232.18799999999999</v>
      </c>
      <c r="C24" s="71">
        <f>IF('Sweeteners(tons)'!C24=0,0,'Sweeteners(tons)'!C24*2)</f>
        <v>18306</v>
      </c>
      <c r="D24" s="71">
        <f>IF('Sweeteners(tons)'!D24=0,0,'Sweeteners(tons)'!D24*2)</f>
        <v>17108.41121495327</v>
      </c>
      <c r="E24" s="71">
        <f>IF('Sweeteners(tons)'!E24=0,0,'Sweeteners(tons)'!E24*2)</f>
        <v>6180.0825525267346</v>
      </c>
      <c r="F24" s="71">
        <f>IF('Sweeteners(tons)'!F24=0,0,'Sweeteners(tons)'!F24*2)</f>
        <v>2958.6210000000001</v>
      </c>
      <c r="G24" s="71">
        <f>IF('Sweeteners(tons)'!G24=0,0,'Sweeteners(tons)'!G24*2)</f>
        <v>783.42</v>
      </c>
      <c r="H24" s="71">
        <f>IF('Sweeteners(tons)'!H24=0,0,'Sweeteners(tons)'!H24*2)</f>
        <v>9922.1235525267348</v>
      </c>
      <c r="I24" s="71">
        <f>IF('Sweeteners(tons)'!I24=0,0,'Sweeteners(tons)'!I24*2)</f>
        <v>92</v>
      </c>
      <c r="J24" s="71">
        <f>IF('Sweeteners(tons)'!J24=0,0,'Sweeteners(tons)'!J24*2)</f>
        <v>208.16399999999999</v>
      </c>
      <c r="K24" s="71">
        <f>IF('Sweeteners(tons)'!K24=0,0,'Sweeteners(tons)'!K24*2)</f>
        <v>27330.698767480008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</row>
    <row r="25" spans="1:226" ht="12" customHeight="1" x14ac:dyDescent="0.2">
      <c r="A25" s="69">
        <v>1983</v>
      </c>
      <c r="B25" s="70">
        <v>234.30699999999999</v>
      </c>
      <c r="C25" s="71">
        <f>IF('Sweeteners(tons)'!C25=0,0,'Sweeteners(tons)'!C25*2)</f>
        <v>17624</v>
      </c>
      <c r="D25" s="71">
        <f>IF('Sweeteners(tons)'!D25=0,0,'Sweeteners(tons)'!D25*2)</f>
        <v>16471.028037383177</v>
      </c>
      <c r="E25" s="71">
        <f>IF('Sweeteners(tons)'!E25=0,0,'Sweeteners(tons)'!E25*2)</f>
        <v>7310.7240000000002</v>
      </c>
      <c r="F25" s="71">
        <f>IF('Sweeteners(tons)'!F25=0,0,'Sweeteners(tons)'!F25*2)</f>
        <v>3046.9875000000002</v>
      </c>
      <c r="G25" s="71">
        <f>IF('Sweeteners(tons)'!G25=0,0,'Sweeteners(tons)'!G25*2)</f>
        <v>796.28200000000004</v>
      </c>
      <c r="H25" s="71">
        <f>IF('Sweeteners(tons)'!H25=0,0,'Sweeteners(tons)'!H25*2)</f>
        <v>11153.9935</v>
      </c>
      <c r="I25" s="71">
        <f>IF('Sweeteners(tons)'!I25=0,0,'Sweeteners(tons)'!I25*2)</f>
        <v>94.4</v>
      </c>
      <c r="J25" s="71">
        <f>IF('Sweeteners(tons)'!J25=0,0,'Sweeteners(tons)'!J25*2)</f>
        <v>231.48699999999999</v>
      </c>
      <c r="K25" s="71">
        <f>IF('Sweeteners(tons)'!K25=0,0,'Sweeteners(tons)'!K25*2)</f>
        <v>27950.90853738318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</row>
    <row r="26" spans="1:226" ht="12" customHeight="1" x14ac:dyDescent="0.2">
      <c r="A26" s="69">
        <v>1984</v>
      </c>
      <c r="B26" s="70">
        <v>236.34800000000001</v>
      </c>
      <c r="C26" s="71">
        <f>IF('Sweeteners(tons)'!C26=0,0,'Sweeteners(tons)'!C26*2)</f>
        <v>16856</v>
      </c>
      <c r="D26" s="71">
        <f>IF('Sweeteners(tons)'!D26=0,0,'Sweeteners(tons)'!D26*2)</f>
        <v>15753.271028037383</v>
      </c>
      <c r="E26" s="71">
        <f>IF('Sweeteners(tons)'!E26=0,0,'Sweeteners(tons)'!E26*2)</f>
        <v>8798.3539999999994</v>
      </c>
      <c r="F26" s="71">
        <f>IF('Sweeteners(tons)'!F26=0,0,'Sweeteners(tons)'!F26*2)</f>
        <v>3104.4254999999994</v>
      </c>
      <c r="G26" s="71">
        <f>IF('Sweeteners(tons)'!G26=0,0,'Sweeteners(tons)'!G26*2)</f>
        <v>815.70600000000002</v>
      </c>
      <c r="H26" s="71">
        <f>IF('Sweeteners(tons)'!H26=0,0,'Sweeteners(tons)'!H26*2)</f>
        <v>12718.485499999999</v>
      </c>
      <c r="I26" s="71">
        <f>IF('Sweeteners(tons)'!I26=0,0,'Sweeteners(tons)'!I26*2)</f>
        <v>94</v>
      </c>
      <c r="J26" s="71">
        <f>IF('Sweeteners(tons)'!J26=0,0,'Sweeteners(tons)'!J26*2)</f>
        <v>216.04900000000001</v>
      </c>
      <c r="K26" s="71">
        <f>IF('Sweeteners(tons)'!K26=0,0,'Sweeteners(tons)'!K26*2)</f>
        <v>28781.805528037381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</row>
    <row r="27" spans="1:226" ht="12" customHeight="1" x14ac:dyDescent="0.2">
      <c r="A27" s="69">
        <v>1985</v>
      </c>
      <c r="B27" s="70">
        <v>238.46600000000001</v>
      </c>
      <c r="C27" s="71">
        <f>IF('Sweeteners(tons)'!C27=0,0,'Sweeteners(tons)'!C27*2)</f>
        <v>16006</v>
      </c>
      <c r="D27" s="71">
        <f>IF('Sweeteners(tons)'!D27=0,0,'Sweeteners(tons)'!D27*2)</f>
        <v>14958.878504672897</v>
      </c>
      <c r="E27" s="71">
        <f>IF('Sweeteners(tons)'!E27=0,0,'Sweeteners(tons)'!E27*2)</f>
        <v>10771.762000000001</v>
      </c>
      <c r="F27" s="71">
        <f>IF('Sweeteners(tons)'!F27=0,0,'Sweeteners(tons)'!F27*2)</f>
        <v>3214.728000000001</v>
      </c>
      <c r="G27" s="71">
        <f>IF('Sweeteners(tons)'!G27=0,0,'Sweeteners(tons)'!G27*2)</f>
        <v>835.8</v>
      </c>
      <c r="H27" s="71">
        <f>IF('Sweeteners(tons)'!H27=0,0,'Sweeteners(tons)'!H27*2)</f>
        <v>14822.29</v>
      </c>
      <c r="I27" s="71">
        <f>IF('Sweeteners(tons)'!I27=0,0,'Sweeteners(tons)'!I27*2)</f>
        <v>96.160119394794194</v>
      </c>
      <c r="J27" s="71">
        <f>IF('Sweeteners(tons)'!J27=0,0,'Sweeteners(tons)'!J27*2)</f>
        <v>208.911</v>
      </c>
      <c r="K27" s="71">
        <f>IF('Sweeteners(tons)'!K27=0,0,'Sweeteners(tons)'!K27*2)</f>
        <v>30086.23962406769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</row>
    <row r="28" spans="1:226" ht="12" customHeight="1" x14ac:dyDescent="0.2">
      <c r="A28" s="28">
        <v>1986</v>
      </c>
      <c r="B28" s="46">
        <v>240.65100000000001</v>
      </c>
      <c r="C28" s="29">
        <f>IF('Sweeteners(tons)'!C28=0,0,'Sweeteners(tons)'!C28*2)</f>
        <v>15462</v>
      </c>
      <c r="D28" s="29">
        <f>IF('Sweeteners(tons)'!D28=0,0,'Sweeteners(tons)'!D28*2)</f>
        <v>14450.467289719625</v>
      </c>
      <c r="E28" s="29">
        <f>IF('Sweeteners(tons)'!E28=0,0,'Sweeteners(tons)'!E28*2)</f>
        <v>10996.263999999999</v>
      </c>
      <c r="F28" s="29">
        <f>IF('Sweeteners(tons)'!F28=0,0,'Sweeteners(tons)'!F28*2)</f>
        <v>3264.942</v>
      </c>
      <c r="G28" s="29">
        <f>IF('Sweeteners(tons)'!G28=0,0,'Sweeteners(tons)'!G28*2)</f>
        <v>860.99400000000003</v>
      </c>
      <c r="H28" s="29">
        <f>IF('Sweeteners(tons)'!H28=0,0,'Sweeteners(tons)'!H28*2)</f>
        <v>15122.199999999999</v>
      </c>
      <c r="I28" s="29">
        <f>IF('Sweeteners(tons)'!I28=0,0,'Sweeteners(tons)'!I28*2)</f>
        <v>99.803105115312604</v>
      </c>
      <c r="J28" s="29">
        <f>IF('Sweeteners(tons)'!J28=0,0,'Sweeteners(tons)'!J28*2)</f>
        <v>241.86199999999999</v>
      </c>
      <c r="K28" s="29">
        <f>IF('Sweeteners(tons)'!K28=0,0,'Sweeteners(tons)'!K28*2)</f>
        <v>29914.332394834939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</row>
    <row r="29" spans="1:226" ht="12" customHeight="1" x14ac:dyDescent="0.2">
      <c r="A29" s="28">
        <v>1987</v>
      </c>
      <c r="B29" s="46">
        <v>242.804</v>
      </c>
      <c r="C29" s="29">
        <f>IF('Sweeteners(tons)'!C29=0,0,'Sweeteners(tons)'!C29*2)</f>
        <v>16206</v>
      </c>
      <c r="D29" s="29">
        <f>IF('Sweeteners(tons)'!D29=0,0,'Sweeteners(tons)'!D29*2)</f>
        <v>15145.794392523363</v>
      </c>
      <c r="E29" s="29">
        <f>IF('Sweeteners(tons)'!E29=0,0,'Sweeteners(tons)'!E29*2)</f>
        <v>11583.966</v>
      </c>
      <c r="F29" s="29">
        <f>IF('Sweeteners(tons)'!F29=0,0,'Sweeteners(tons)'!F29*2)</f>
        <v>3358.4039999999995</v>
      </c>
      <c r="G29" s="29">
        <f>IF('Sweeteners(tons)'!G29=0,0,'Sweeteners(tons)'!G29*2)</f>
        <v>881.95</v>
      </c>
      <c r="H29" s="29">
        <f>IF('Sweeteners(tons)'!H29=0,0,'Sweeteners(tons)'!H29*2)</f>
        <v>15824.32</v>
      </c>
      <c r="I29" s="29">
        <f>IF('Sweeteners(tons)'!I29=0,0,'Sweeteners(tons)'!I29*2)</f>
        <v>108.9661782537238</v>
      </c>
      <c r="J29" s="29">
        <f>IF('Sweeteners(tons)'!J29=0,0,'Sweeteners(tons)'!J29*2)</f>
        <v>214.46100000000004</v>
      </c>
      <c r="K29" s="29">
        <f>IF('Sweeteners(tons)'!K29=0,0,'Sweeteners(tons)'!K29*2)</f>
        <v>31293.541570777084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</row>
    <row r="30" spans="1:226" ht="12" customHeight="1" x14ac:dyDescent="0.2">
      <c r="A30" s="28">
        <v>1988</v>
      </c>
      <c r="B30" s="46">
        <v>245.02099999999999</v>
      </c>
      <c r="C30" s="29">
        <f>IF('Sweeteners(tons)'!C30=0,0,'Sweeteners(tons)'!C30*2)</f>
        <v>16272</v>
      </c>
      <c r="D30" s="29">
        <f>IF('Sweeteners(tons)'!D30=0,0,'Sweeteners(tons)'!D30*2)</f>
        <v>15207.476635514018</v>
      </c>
      <c r="E30" s="29">
        <f>IF('Sweeteners(tons)'!E30=0,0,'Sweeteners(tons)'!E30*2)</f>
        <v>11996.786</v>
      </c>
      <c r="F30" s="29">
        <f>IF('Sweeteners(tons)'!F30=0,0,'Sweeteners(tons)'!F30*2)</f>
        <v>3493.6334999999999</v>
      </c>
      <c r="G30" s="29">
        <f>IF('Sweeteners(tons)'!G30=0,0,'Sweeteners(tons)'!G30*2)</f>
        <v>903.13</v>
      </c>
      <c r="H30" s="29">
        <f>IF('Sweeteners(tons)'!H30=0,0,'Sweeteners(tons)'!H30*2)</f>
        <v>16393.549500000001</v>
      </c>
      <c r="I30" s="29">
        <f>IF('Sweeteners(tons)'!I30=0,0,'Sweeteners(tons)'!I30*2)</f>
        <v>107.057981510136</v>
      </c>
      <c r="J30" s="29">
        <f>IF('Sweeteners(tons)'!J30=0,0,'Sweeteners(tons)'!J30*2)</f>
        <v>207.52835999999996</v>
      </c>
      <c r="K30" s="29">
        <f>IF('Sweeteners(tons)'!K30=0,0,'Sweeteners(tons)'!K30*2)</f>
        <v>31915.612477024155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</row>
    <row r="31" spans="1:226" ht="12" customHeight="1" x14ac:dyDescent="0.2">
      <c r="A31" s="28">
        <v>1989</v>
      </c>
      <c r="B31" s="46">
        <v>247.34200000000001</v>
      </c>
      <c r="C31" s="29">
        <f>IF('Sweeteners(tons)'!C31=0,0,'Sweeteners(tons)'!C31*2)</f>
        <v>16608</v>
      </c>
      <c r="D31" s="29">
        <f>IF('Sweeteners(tons)'!D31=0,0,'Sweeteners(tons)'!D31*2)</f>
        <v>15521.495327102803</v>
      </c>
      <c r="E31" s="29">
        <f>IF('Sweeteners(tons)'!E31=0,0,'Sweeteners(tons)'!E31*2)</f>
        <v>11920.936</v>
      </c>
      <c r="F31" s="29">
        <f>IF('Sweeteners(tons)'!F31=0,0,'Sweeteners(tons)'!F31*2)</f>
        <v>3173.7918593004015</v>
      </c>
      <c r="G31" s="29">
        <f>IF('Sweeteners(tons)'!G31=0,0,'Sweeteners(tons)'!G31*2)</f>
        <v>875.61997040000006</v>
      </c>
      <c r="H31" s="29">
        <f>IF('Sweeteners(tons)'!H31=0,0,'Sweeteners(tons)'!H31*2)</f>
        <v>15970.3478297004</v>
      </c>
      <c r="I31" s="29">
        <f>IF('Sweeteners(tons)'!I31=0,0,'Sweeteners(tons)'!I31*2)</f>
        <v>104.8199336509762</v>
      </c>
      <c r="J31" s="29">
        <f>IF('Sweeteners(tons)'!J31=0,0,'Sweeteners(tons)'!J31*2)</f>
        <v>193.00983450332515</v>
      </c>
      <c r="K31" s="29">
        <f>IF('Sweeteners(tons)'!K31=0,0,'Sweeteners(tons)'!K31*2)</f>
        <v>31789.672924957504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</row>
    <row r="32" spans="1:226" ht="12" customHeight="1" x14ac:dyDescent="0.2">
      <c r="A32" s="28">
        <v>1990</v>
      </c>
      <c r="B32" s="46">
        <v>250.13200000000001</v>
      </c>
      <c r="C32" s="29">
        <f>IF('Sweeteners(tons)'!C32=0,0,'Sweeteners(tons)'!C32*2)</f>
        <v>17230</v>
      </c>
      <c r="D32" s="29">
        <f>IF('Sweeteners(tons)'!D32=0,0,'Sweeteners(tons)'!D32*2)</f>
        <v>16102.803738317756</v>
      </c>
      <c r="E32" s="29">
        <f>IF('Sweeteners(tons)'!E32=0,0,'Sweeteners(tons)'!E32*2)</f>
        <v>12404.899999999998</v>
      </c>
      <c r="F32" s="29">
        <f>IF('Sweeteners(tons)'!F32=0,0,'Sweeteners(tons)'!F32*2)</f>
        <v>3400.9847503858714</v>
      </c>
      <c r="G32" s="29">
        <f>IF('Sweeteners(tons)'!G32=0,0,'Sweeteners(tons)'!G32*2)</f>
        <v>910.25913259999993</v>
      </c>
      <c r="H32" s="29">
        <f>IF('Sweeteners(tons)'!H32=0,0,'Sweeteners(tons)'!H32*2)</f>
        <v>16716.143882985867</v>
      </c>
      <c r="I32" s="29">
        <f>IF('Sweeteners(tons)'!I32=0,0,'Sweeteners(tons)'!I32*2)</f>
        <v>105.14920415516259</v>
      </c>
      <c r="J32" s="29">
        <f>IF('Sweeteners(tons)'!J32=0,0,'Sweeteners(tons)'!J32*2)</f>
        <v>206.99637109420669</v>
      </c>
      <c r="K32" s="29">
        <f>IF('Sweeteners(tons)'!K32=0,0,'Sweeteners(tons)'!K32*2)</f>
        <v>33131.093196552996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</row>
    <row r="33" spans="1:226" ht="12" customHeight="1" x14ac:dyDescent="0.2">
      <c r="A33" s="69">
        <v>1991</v>
      </c>
      <c r="B33" s="70">
        <v>253.49299999999999</v>
      </c>
      <c r="C33" s="71">
        <f>IF('Sweeteners(tons)'!C33=0,0,'Sweeteners(tons)'!C33*2)</f>
        <v>17244</v>
      </c>
      <c r="D33" s="71">
        <f>IF('Sweeteners(tons)'!D33=0,0,'Sweeteners(tons)'!D33*2)</f>
        <v>16115.887850467288</v>
      </c>
      <c r="E33" s="71">
        <f>IF('Sweeteners(tons)'!E33=0,0,'Sweeteners(tons)'!E33*2)</f>
        <v>12752.082</v>
      </c>
      <c r="F33" s="71">
        <f>IF('Sweeteners(tons)'!F33=0,0,'Sweeteners(tons)'!F33*2)</f>
        <v>3552.1478807998283</v>
      </c>
      <c r="G33" s="71">
        <f>IF('Sweeteners(tons)'!G33=0,0,'Sweeteners(tons)'!G33*2)</f>
        <v>925.68334115000016</v>
      </c>
      <c r="H33" s="71">
        <f>IF('Sweeteners(tons)'!H33=0,0,'Sweeteners(tons)'!H33*2)</f>
        <v>17229.913221949828</v>
      </c>
      <c r="I33" s="71">
        <f>IF('Sweeteners(tons)'!I33=0,0,'Sweeteners(tons)'!I33*2)</f>
        <v>106.088724119221</v>
      </c>
      <c r="J33" s="71">
        <f>IF('Sweeteners(tons)'!J33=0,0,'Sweeteners(tons)'!J33*2)</f>
        <v>232.66088232519303</v>
      </c>
      <c r="K33" s="71">
        <f>IF('Sweeteners(tons)'!K33=0,0,'Sweeteners(tons)'!K33*2)</f>
        <v>33684.550678861531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</row>
    <row r="34" spans="1:226" ht="12" customHeight="1" x14ac:dyDescent="0.2">
      <c r="A34" s="69">
        <v>1992</v>
      </c>
      <c r="B34" s="70">
        <v>256.89400000000001</v>
      </c>
      <c r="C34" s="71">
        <f>IF('Sweeteners(tons)'!C34=0,0,'Sweeteners(tons)'!C34*2)</f>
        <v>17652</v>
      </c>
      <c r="D34" s="71">
        <f>IF('Sweeteners(tons)'!D34=0,0,'Sweeteners(tons)'!D34*2)</f>
        <v>16497.196261682242</v>
      </c>
      <c r="E34" s="71">
        <f>IF('Sweeteners(tons)'!E34=0,0,'Sweeteners(tons)'!E34*2)</f>
        <v>13156.659780720718</v>
      </c>
      <c r="F34" s="71">
        <f>IF('Sweeteners(tons)'!F34=0,0,'Sweeteners(tons)'!F34*2)</f>
        <v>3886.5226655927445</v>
      </c>
      <c r="G34" s="71">
        <f>IF('Sweeteners(tons)'!G34=0,0,'Sweeteners(tons)'!G34*2)</f>
        <v>921.03474248750013</v>
      </c>
      <c r="H34" s="71">
        <f>IF('Sweeteners(tons)'!H34=0,0,'Sweeteners(tons)'!H34*2)</f>
        <v>17964.217188800962</v>
      </c>
      <c r="I34" s="71">
        <f>IF('Sweeteners(tons)'!I34=0,0,'Sweeteners(tons)'!I34*2)</f>
        <v>39.940412188141664</v>
      </c>
      <c r="J34" s="71">
        <f>IF('Sweeteners(tons)'!J34=0,0,'Sweeteners(tons)'!J34*2)</f>
        <v>252.12570147089002</v>
      </c>
      <c r="K34" s="71">
        <f>IF('Sweeteners(tons)'!K34=0,0,'Sweeteners(tons)'!K34*2)</f>
        <v>34753.479564142239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</row>
    <row r="35" spans="1:226" ht="12" customHeight="1" x14ac:dyDescent="0.2">
      <c r="A35" s="69">
        <v>1993</v>
      </c>
      <c r="B35" s="70">
        <v>260.255</v>
      </c>
      <c r="C35" s="71">
        <f>IF('Sweeteners(tons)'!C35=0,0,'Sweeteners(tons)'!C35*2)</f>
        <v>17772</v>
      </c>
      <c r="D35" s="71">
        <f>IF('Sweeteners(tons)'!D35=0,0,'Sweeteners(tons)'!D35*2)</f>
        <v>16609.345794392524</v>
      </c>
      <c r="E35" s="71">
        <f>IF('Sweeteners(tons)'!E35=0,0,'Sweeteners(tons)'!E35*2)</f>
        <v>13969.806638477263</v>
      </c>
      <c r="F35" s="71">
        <f>IF('Sweeteners(tons)'!F35=0,0,'Sweeteners(tons)'!F35*2)</f>
        <v>4099.915126857366</v>
      </c>
      <c r="G35" s="71">
        <f>IF('Sweeteners(tons)'!G35=0,0,'Sweeteners(tons)'!G35*2)</f>
        <v>962.51275493400885</v>
      </c>
      <c r="H35" s="71">
        <f>IF('Sweeteners(tons)'!H35=0,0,'Sweeteners(tons)'!H35*2)</f>
        <v>19032.234520268641</v>
      </c>
      <c r="I35" s="71">
        <f>IF('Sweeteners(tons)'!I35=0,0,'Sweeteners(tons)'!I35*2)</f>
        <v>39.652233012619945</v>
      </c>
      <c r="J35" s="71">
        <f>IF('Sweeteners(tons)'!J35=0,0,'Sweeteners(tons)'!J35*2)</f>
        <v>269.63488892996384</v>
      </c>
      <c r="K35" s="71">
        <f>IF('Sweeteners(tons)'!K35=0,0,'Sweeteners(tons)'!K35*2)</f>
        <v>35950.867436603745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</row>
    <row r="36" spans="1:226" ht="12" customHeight="1" x14ac:dyDescent="0.2">
      <c r="A36" s="69">
        <v>1994</v>
      </c>
      <c r="B36" s="70">
        <v>263.43599999999998</v>
      </c>
      <c r="C36" s="71">
        <f>IF('Sweeteners(tons)'!C36=0,0,'Sweeteners(tons)'!C36*2)</f>
        <v>18143.558499999999</v>
      </c>
      <c r="D36" s="71">
        <f>IF('Sweeteners(tons)'!D36=0,0,'Sweeteners(tons)'!D36*2)</f>
        <v>16956.596728971959</v>
      </c>
      <c r="E36" s="71">
        <f>IF('Sweeteners(tons)'!E36=0,0,'Sweeteners(tons)'!E36*2)</f>
        <v>14889.851184694457</v>
      </c>
      <c r="F36" s="71">
        <f>IF('Sweeteners(tons)'!F36=0,0,'Sweeteners(tons)'!F36*2)</f>
        <v>4185.9855735553556</v>
      </c>
      <c r="G36" s="71">
        <f>IF('Sweeteners(tons)'!G36=0,0,'Sweeteners(tons)'!G36*2)</f>
        <v>1004.2864949173709</v>
      </c>
      <c r="H36" s="71">
        <f>IF('Sweeteners(tons)'!H36=0,0,'Sweeteners(tons)'!H36*2)</f>
        <v>20080.123253167181</v>
      </c>
      <c r="I36" s="71">
        <f>IF('Sweeteners(tons)'!I36=0,0,'Sweeteners(tons)'!I36*2)</f>
        <v>36.549620326665412</v>
      </c>
      <c r="J36" s="71">
        <f>IF('Sweeteners(tons)'!J36=0,0,'Sweeteners(tons)'!J36*2)</f>
        <v>251.34772209942898</v>
      </c>
      <c r="K36" s="71">
        <f>IF('Sweeteners(tons)'!K36=0,0,'Sweeteners(tons)'!K36*2)</f>
        <v>37324.617324565239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</row>
    <row r="37" spans="1:226" ht="12" customHeight="1" x14ac:dyDescent="0.2">
      <c r="A37" s="69">
        <v>1995</v>
      </c>
      <c r="B37" s="70">
        <v>266.55700000000002</v>
      </c>
      <c r="C37" s="71">
        <f>IF('Sweeteners(tons)'!C37=0,0,'Sweeteners(tons)'!C37*2)</f>
        <v>18516.235379999998</v>
      </c>
      <c r="D37" s="71">
        <f>IF('Sweeteners(tons)'!D37=0,0,'Sweeteners(tons)'!D37*2)</f>
        <v>17304.89287850467</v>
      </c>
      <c r="E37" s="71">
        <f>IF('Sweeteners(tons)'!E37=0,0,'Sweeteners(tons)'!E37*2)</f>
        <v>15562.61969308209</v>
      </c>
      <c r="F37" s="71">
        <f>IF('Sweeteners(tons)'!F37=0,0,'Sweeteners(tons)'!F37*2)</f>
        <v>4352.9805984409359</v>
      </c>
      <c r="G37" s="71">
        <f>IF('Sweeteners(tons)'!G37=0,0,'Sweeteners(tons)'!G37*2)</f>
        <v>1056.7044701562588</v>
      </c>
      <c r="H37" s="71">
        <f>IF('Sweeteners(tons)'!H37=0,0,'Sweeteners(tons)'!H37*2)</f>
        <v>20972.304761679286</v>
      </c>
      <c r="I37" s="71">
        <f>IF('Sweeteners(tons)'!I37=0,0,'Sweeteners(tons)'!I37*2)</f>
        <v>71.496458630049219</v>
      </c>
      <c r="J37" s="71">
        <f>IF('Sweeteners(tons)'!J37=0,0,'Sweeteners(tons)'!J37*2)</f>
        <v>240.16050158194088</v>
      </c>
      <c r="K37" s="71">
        <f>IF('Sweeteners(tons)'!K37=0,0,'Sweeteners(tons)'!K37*2)</f>
        <v>38588.854600395949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</row>
    <row r="38" spans="1:226" ht="12" customHeight="1" x14ac:dyDescent="0.2">
      <c r="A38" s="28">
        <v>1996</v>
      </c>
      <c r="B38" s="46">
        <v>269.66699999999997</v>
      </c>
      <c r="C38" s="29">
        <f>IF('Sweeteners(tons)'!C38=0,0,'Sweeteners(tons)'!C38*2)</f>
        <v>18761.83893588946</v>
      </c>
      <c r="D38" s="29">
        <f>IF('Sweeteners(tons)'!D38=0,0,'Sweeteners(tons)'!D38*2)</f>
        <v>17534.428912046224</v>
      </c>
      <c r="E38" s="29">
        <f>IF('Sweeteners(tons)'!E38=0,0,'Sweeteners(tons)'!E38*2)</f>
        <v>16099.93783855175</v>
      </c>
      <c r="F38" s="29">
        <f>IF('Sweeteners(tons)'!F38=0,0,'Sweeteners(tons)'!F38*2)</f>
        <v>4431.9257898843089</v>
      </c>
      <c r="G38" s="29">
        <f>IF('Sweeteners(tons)'!G38=0,0,'Sweeteners(tons)'!G38*2)</f>
        <v>1074.6239048439047</v>
      </c>
      <c r="H38" s="29">
        <f>IF('Sweeteners(tons)'!H38=0,0,'Sweeteners(tons)'!H38*2)</f>
        <v>21606.487533279964</v>
      </c>
      <c r="I38" s="29">
        <f>IF('Sweeteners(tons)'!I38=0,0,'Sweeteners(tons)'!I38*2)</f>
        <v>188.87561950083963</v>
      </c>
      <c r="J38" s="29">
        <f>IF('Sweeteners(tons)'!J38=0,0,'Sweeteners(tons)'!J38*2)</f>
        <v>261.55453777522513</v>
      </c>
      <c r="K38" s="29">
        <f>IF('Sweeteners(tons)'!K38=0,0,'Sweeteners(tons)'!K38*2)</f>
        <v>39591.346602602258</v>
      </c>
    </row>
    <row r="39" spans="1:226" ht="12" customHeight="1" x14ac:dyDescent="0.2">
      <c r="A39" s="28">
        <v>1997</v>
      </c>
      <c r="B39" s="46">
        <v>272.91199999999998</v>
      </c>
      <c r="C39" s="29">
        <f>IF('Sweeteners(tons)'!C39=0,0,'Sweeteners(tons)'!C39*2)</f>
        <v>18945.5771034545</v>
      </c>
      <c r="D39" s="29">
        <f>IF('Sweeteners(tons)'!D39=0,0,'Sweeteners(tons)'!D39*2)</f>
        <v>17706.146825658408</v>
      </c>
      <c r="E39" s="29">
        <f>IF('Sweeteners(tons)'!E39=0,0,'Sweeteners(tons)'!E39*2)</f>
        <v>17109.556533617291</v>
      </c>
      <c r="F39" s="29">
        <f>IF('Sweeteners(tons)'!F39=0,0,'Sweeteners(tons)'!F39*2)</f>
        <v>4728.727283275337</v>
      </c>
      <c r="G39" s="29">
        <f>IF('Sweeteners(tons)'!G39=0,0,'Sweeteners(tons)'!G39*2)</f>
        <v>1022.3065033403884</v>
      </c>
      <c r="H39" s="29">
        <f>IF('Sweeteners(tons)'!H39=0,0,'Sweeteners(tons)'!H39*2)</f>
        <v>22860.590320233016</v>
      </c>
      <c r="I39" s="29">
        <f>IF('Sweeteners(tons)'!I39=0,0,'Sweeteners(tons)'!I39*2)</f>
        <v>162.87908490352936</v>
      </c>
      <c r="J39" s="29">
        <f>IF('Sweeteners(tons)'!J39=0,0,'Sweeteners(tons)'!J39*2)</f>
        <v>258.63917850123056</v>
      </c>
      <c r="K39" s="29">
        <f>IF('Sweeteners(tons)'!K39=0,0,'Sweeteners(tons)'!K39*2)</f>
        <v>40988.255409296187</v>
      </c>
    </row>
    <row r="40" spans="1:226" ht="12" customHeight="1" x14ac:dyDescent="0.2">
      <c r="A40" s="28">
        <v>1998</v>
      </c>
      <c r="B40" s="46">
        <v>276.11500000000001</v>
      </c>
      <c r="C40" s="29">
        <f>IF('Sweeteners(tons)'!C40=0,0,'Sweeteners(tons)'!C40*2)</f>
        <v>19183.16921287388</v>
      </c>
      <c r="D40" s="29">
        <f>IF('Sweeteners(tons)'!D40=0,0,'Sweeteners(tons)'!D40*2)</f>
        <v>17928.195526050353</v>
      </c>
      <c r="E40" s="29">
        <f>IF('Sweeteners(tons)'!E40=0,0,'Sweeteners(tons)'!E40*2)</f>
        <v>17769.681561223861</v>
      </c>
      <c r="F40" s="29">
        <f>IF('Sweeteners(tons)'!F40=0,0,'Sweeteners(tons)'!F40*2)</f>
        <v>4715.5716356476551</v>
      </c>
      <c r="G40" s="29">
        <f>IF('Sweeteners(tons)'!G40=0,0,'Sweeteners(tons)'!G40*2)</f>
        <v>1003.8651808776742</v>
      </c>
      <c r="H40" s="29">
        <f>IF('Sweeteners(tons)'!H40=0,0,'Sweeteners(tons)'!H40*2)</f>
        <v>23489.11837774919</v>
      </c>
      <c r="I40" s="29">
        <f>IF('Sweeteners(tons)'!I40=0,0,'Sweeteners(tons)'!I40*2)</f>
        <v>161.33716917665868</v>
      </c>
      <c r="J40" s="29">
        <f>IF('Sweeteners(tons)'!J40=0,0,'Sweeteners(tons)'!J40*2)</f>
        <v>259.07201681715128</v>
      </c>
      <c r="K40" s="29">
        <f>IF('Sweeteners(tons)'!K40=0,0,'Sweeteners(tons)'!K40*2)</f>
        <v>41837.723089793355</v>
      </c>
    </row>
    <row r="41" spans="1:226" ht="12" customHeight="1" x14ac:dyDescent="0.2">
      <c r="A41" s="28">
        <v>1999</v>
      </c>
      <c r="B41" s="46">
        <v>279.29500000000002</v>
      </c>
      <c r="C41" s="29">
        <f>IF('Sweeteners(tons)'!C41=0,0,'Sweeteners(tons)'!C41*2)</f>
        <v>19810.43240764282</v>
      </c>
      <c r="D41" s="29">
        <f>IF('Sweeteners(tons)'!D41=0,0,'Sweeteners(tons)'!D41*2)</f>
        <v>18514.42281088114</v>
      </c>
      <c r="E41" s="29">
        <f>IF('Sweeteners(tons)'!E41=0,0,'Sweeteners(tons)'!E41*2)</f>
        <v>18393.753000870329</v>
      </c>
      <c r="F41" s="29">
        <f>IF('Sweeteners(tons)'!F41=0,0,'Sweeteners(tons)'!F41*2)</f>
        <v>4562.517816968666</v>
      </c>
      <c r="G41" s="29">
        <f>IF('Sweeteners(tons)'!G41=0,0,'Sweeteners(tons)'!G41*2)</f>
        <v>976.41995716068755</v>
      </c>
      <c r="H41" s="29">
        <f>IF('Sweeteners(tons)'!H41=0,0,'Sweeteners(tons)'!H41*2)</f>
        <v>23932.690774999683</v>
      </c>
      <c r="I41" s="29">
        <f>IF('Sweeteners(tons)'!I41=0,0,'Sweeteners(tons)'!I41*2)</f>
        <v>155.05762863429322</v>
      </c>
      <c r="J41" s="29">
        <f>IF('Sweeteners(tons)'!J41=0,0,'Sweeteners(tons)'!J41*2)</f>
        <v>293.93960366831226</v>
      </c>
      <c r="K41" s="29">
        <f>IF('Sweeteners(tons)'!K41=0,0,'Sweeteners(tons)'!K41*2)</f>
        <v>42896.110818183428</v>
      </c>
    </row>
    <row r="42" spans="1:226" ht="12" customHeight="1" x14ac:dyDescent="0.2">
      <c r="A42" s="28">
        <v>2000</v>
      </c>
      <c r="B42" s="46">
        <v>282.38499999999999</v>
      </c>
      <c r="C42" s="29">
        <f>IF('Sweeteners(tons)'!C42=0,0,'Sweeteners(tons)'!C42*2)</f>
        <v>19798.6619124561</v>
      </c>
      <c r="D42" s="29">
        <f>IF('Sweeteners(tons)'!D42=0,0,'Sweeteners(tons)'!D42*2)</f>
        <v>18503.422348089811</v>
      </c>
      <c r="E42" s="29">
        <f>IF('Sweeteners(tons)'!E42=0,0,'Sweeteners(tons)'!E42*2)</f>
        <v>18181.1711604097</v>
      </c>
      <c r="F42" s="29">
        <f>IF('Sweeteners(tons)'!F42=0,0,'Sweeteners(tons)'!F42*2)</f>
        <v>4460.5997393685029</v>
      </c>
      <c r="G42" s="29">
        <f>IF('Sweeteners(tons)'!G42=0,0,'Sweeteners(tons)'!G42*2)</f>
        <v>951.51614134618058</v>
      </c>
      <c r="H42" s="29">
        <f>IF('Sweeteners(tons)'!H42=0,0,'Sweeteners(tons)'!H42*2)</f>
        <v>23593.287041124382</v>
      </c>
      <c r="I42" s="29">
        <f>IF('Sweeteners(tons)'!I42=0,0,'Sweeteners(tons)'!I42*2)</f>
        <v>167.16739957493203</v>
      </c>
      <c r="J42" s="29">
        <f>IF('Sweeteners(tons)'!J42=0,0,'Sweeteners(tons)'!J42*2)</f>
        <v>313.80701827481749</v>
      </c>
      <c r="K42" s="29">
        <f>IF('Sweeteners(tons)'!K42=0,0,'Sweeteners(tons)'!K42*2)</f>
        <v>42577.683807063942</v>
      </c>
    </row>
    <row r="43" spans="1:226" ht="12" customHeight="1" x14ac:dyDescent="0.2">
      <c r="A43" s="69">
        <v>2001</v>
      </c>
      <c r="B43" s="70">
        <v>285.30901899999998</v>
      </c>
      <c r="C43" s="71">
        <f>IF('Sweeteners(tons)'!C43=0,0,'Sweeteners(tons)'!C43*2)</f>
        <v>19677.575050883301</v>
      </c>
      <c r="D43" s="71">
        <f>IF('Sweeteners(tons)'!D43=0,0,'Sweeteners(tons)'!D43*2)</f>
        <v>18390.257056900278</v>
      </c>
      <c r="E43" s="71">
        <f>IF('Sweeteners(tons)'!E43=0,0,'Sweeteners(tons)'!E43*2)</f>
        <v>18196.295062757021</v>
      </c>
      <c r="F43" s="71">
        <f>IF('Sweeteners(tons)'!F43=0,0,'Sweeteners(tons)'!F43*2)</f>
        <v>4410.3804661743388</v>
      </c>
      <c r="G43" s="71">
        <f>IF('Sweeteners(tons)'!G43=0,0,'Sweeteners(tons)'!G43*2)</f>
        <v>938.87313655529113</v>
      </c>
      <c r="H43" s="71">
        <f>IF('Sweeteners(tons)'!H43=0,0,'Sweeteners(tons)'!H43*2)</f>
        <v>23545.548665486651</v>
      </c>
      <c r="I43" s="71">
        <f>IF('Sweeteners(tons)'!I43=0,0,'Sweeteners(tons)'!I43*2)</f>
        <v>284.61563603570437</v>
      </c>
      <c r="J43" s="71">
        <f>IF('Sweeteners(tons)'!J43=0,0,'Sweeteners(tons)'!J43*2)</f>
        <v>268.22069996101595</v>
      </c>
      <c r="K43" s="71">
        <f>IF('Sweeteners(tons)'!K43=0,0,'Sweeteners(tons)'!K43*2)</f>
        <v>42488.642058383644</v>
      </c>
    </row>
    <row r="44" spans="1:226" ht="12" customHeight="1" x14ac:dyDescent="0.2">
      <c r="A44" s="69">
        <v>2002</v>
      </c>
      <c r="B44" s="70">
        <v>288.10481800000002</v>
      </c>
      <c r="C44" s="71">
        <f>IF('Sweeteners(tons)'!C44=0,0,'Sweeteners(tons)'!C44*2)</f>
        <v>19484.232321630341</v>
      </c>
      <c r="D44" s="71">
        <f>IF('Sweeteners(tons)'!D44=0,0,'Sweeteners(tons)'!D44*2)</f>
        <v>18209.562917411531</v>
      </c>
      <c r="E44" s="71">
        <f>IF('Sweeteners(tons)'!E44=0,0,'Sweeteners(tons)'!E44*2)</f>
        <v>18491.283914456813</v>
      </c>
      <c r="F44" s="71">
        <f>IF('Sweeteners(tons)'!F44=0,0,'Sweeteners(tons)'!F44*2)</f>
        <v>4447.2580967104641</v>
      </c>
      <c r="G44" s="71">
        <f>IF('Sweeteners(tons)'!G44=0,0,'Sweeteners(tons)'!G44*2)</f>
        <v>945.75337000021932</v>
      </c>
      <c r="H44" s="71">
        <f>IF('Sweeteners(tons)'!H44=0,0,'Sweeteners(tons)'!H44*2)</f>
        <v>23884.2953811675</v>
      </c>
      <c r="I44" s="71">
        <f>IF('Sweeteners(tons)'!I44=0,0,'Sweeteners(tons)'!I44*2)</f>
        <v>276.40311399879556</v>
      </c>
      <c r="J44" s="71">
        <f>IF('Sweeteners(tons)'!J44=0,0,'Sweeteners(tons)'!J44*2)</f>
        <v>306.50879309098713</v>
      </c>
      <c r="K44" s="71">
        <f>IF('Sweeteners(tons)'!K44=0,0,'Sweeteners(tons)'!K44*2)</f>
        <v>42676.770205668807</v>
      </c>
    </row>
    <row r="45" spans="1:226" ht="12" customHeight="1" x14ac:dyDescent="0.2">
      <c r="A45" s="69">
        <v>2003</v>
      </c>
      <c r="B45" s="70">
        <v>290.81963400000001</v>
      </c>
      <c r="C45" s="71">
        <f>IF('Sweeteners(tons)'!C45=0,0,'Sweeteners(tons)'!C45*2)</f>
        <v>18935.015659503319</v>
      </c>
      <c r="D45" s="71">
        <f>IF('Sweeteners(tons)'!D45=0,0,'Sweeteners(tons)'!D45*2)</f>
        <v>17696.276317292821</v>
      </c>
      <c r="E45" s="71">
        <f>IF('Sweeteners(tons)'!E45=0,0,'Sweeteners(tons)'!E45*2)</f>
        <v>18156.517487736717</v>
      </c>
      <c r="F45" s="71">
        <f>IF('Sweeteners(tons)'!F45=0,0,'Sweeteners(tons)'!F45*2)</f>
        <v>4418.472661000229</v>
      </c>
      <c r="G45" s="71">
        <f>IF('Sweeteners(tons)'!G45=0,0,'Sweeteners(tons)'!G45*2)</f>
        <v>897.59455347225139</v>
      </c>
      <c r="H45" s="71">
        <f>IF('Sweeteners(tons)'!H45=0,0,'Sweeteners(tons)'!H45*2)</f>
        <v>23472.584702209198</v>
      </c>
      <c r="I45" s="71">
        <f>IF('Sweeteners(tons)'!I45=0,0,'Sweeteners(tons)'!I45*2)</f>
        <v>223.71021865618985</v>
      </c>
      <c r="J45" s="71">
        <f>IF('Sweeteners(tons)'!J45=0,0,'Sweeteners(tons)'!J45*2)</f>
        <v>291.6228991875771</v>
      </c>
      <c r="K45" s="71">
        <f>IF('Sweeteners(tons)'!K45=0,0,'Sweeteners(tons)'!K45*2)</f>
        <v>41684.194137345781</v>
      </c>
    </row>
    <row r="46" spans="1:226" ht="12" customHeight="1" x14ac:dyDescent="0.2">
      <c r="A46" s="69">
        <v>2004</v>
      </c>
      <c r="B46" s="70">
        <v>293.46318500000001</v>
      </c>
      <c r="C46" s="71">
        <f>IF('Sweeteners(tons)'!C46=0,0,'Sweeteners(tons)'!C46*2)</f>
        <v>19321.632333407379</v>
      </c>
      <c r="D46" s="71">
        <f>IF('Sweeteners(tons)'!D46=0,0,'Sweeteners(tons)'!D46*2)</f>
        <v>18057.600311595681</v>
      </c>
      <c r="E46" s="71">
        <f>IF('Sweeteners(tons)'!E46=0,0,'Sweeteners(tons)'!E46*2)</f>
        <v>18034.589574553389</v>
      </c>
      <c r="F46" s="71">
        <f>IF('Sweeteners(tons)'!F46=0,0,'Sweeteners(tons)'!F46*2)</f>
        <v>4584.0475920087238</v>
      </c>
      <c r="G46" s="71">
        <f>IF('Sweeteners(tons)'!G46=0,0,'Sweeteners(tons)'!G46*2)</f>
        <v>973.01730413622158</v>
      </c>
      <c r="H46" s="71">
        <f>IF('Sweeteners(tons)'!H46=0,0,'Sweeteners(tons)'!H46*2)</f>
        <v>23591.654470698333</v>
      </c>
      <c r="I46" s="71">
        <f>IF('Sweeteners(tons)'!I46=0,0,'Sweeteners(tons)'!I46*2)</f>
        <v>192.19019736753594</v>
      </c>
      <c r="J46" s="71">
        <f>IF('Sweeteners(tons)'!J46=0,0,'Sweeteners(tons)'!J46*2)</f>
        <v>260.38326325842866</v>
      </c>
      <c r="K46" s="71">
        <f>IF('Sweeteners(tons)'!K46=0,0,'Sweeteners(tons)'!K46*2)</f>
        <v>42101.828242919975</v>
      </c>
    </row>
    <row r="47" spans="1:226" ht="12" customHeight="1" x14ac:dyDescent="0.2">
      <c r="A47" s="69">
        <v>2005</v>
      </c>
      <c r="B47" s="70">
        <v>296.186216</v>
      </c>
      <c r="C47" s="71">
        <f>IF('Sweeteners(tons)'!C47=0,0,'Sweeteners(tons)'!C47*2)</f>
        <v>19953.0421401655</v>
      </c>
      <c r="D47" s="71">
        <f>IF('Sweeteners(tons)'!D47=0,0,'Sweeteners(tons)'!D47*2)</f>
        <v>18647.702934734112</v>
      </c>
      <c r="E47" s="71">
        <f>IF('Sweeteners(tons)'!E47=0,0,'Sweeteners(tons)'!E47*2)</f>
        <v>18016.477022471641</v>
      </c>
      <c r="F47" s="71">
        <f>IF('Sweeteners(tons)'!F47=0,0,'Sweeteners(tons)'!F47*2)</f>
        <v>4521.7225258006138</v>
      </c>
      <c r="G47" s="71">
        <f>IF('Sweeteners(tons)'!G47=0,0,'Sweeteners(tons)'!G47*2)</f>
        <v>961.4849123462709</v>
      </c>
      <c r="H47" s="71">
        <f>IF('Sweeteners(tons)'!H47=0,0,'Sweeteners(tons)'!H47*2)</f>
        <v>23499.684460618526</v>
      </c>
      <c r="I47" s="71">
        <f>IF('Sweeteners(tons)'!I47=0,0,'Sweeteners(tons)'!I47*2)</f>
        <v>187.73211486084054</v>
      </c>
      <c r="J47" s="71">
        <f>IF('Sweeteners(tons)'!J47=0,0,'Sweeteners(tons)'!J47*2)</f>
        <v>310.98387314491049</v>
      </c>
      <c r="K47" s="71">
        <f>IF('Sweeteners(tons)'!K47=0,0,'Sweeteners(tons)'!K47*2)</f>
        <v>42646.103383358386</v>
      </c>
    </row>
    <row r="48" spans="1:226" ht="12" customHeight="1" x14ac:dyDescent="0.2">
      <c r="A48" s="28">
        <v>2006</v>
      </c>
      <c r="B48" s="46">
        <v>298.99582500000002</v>
      </c>
      <c r="C48" s="29">
        <f>IF('Sweeteners(tons)'!C48=0,0,'Sweeteners(tons)'!C48*2)</f>
        <v>19872.0186894281</v>
      </c>
      <c r="D48" s="29">
        <f>IF('Sweeteners(tons)'!D48=0,0,'Sweeteners(tons)'!D48*2)</f>
        <v>18571.980083577662</v>
      </c>
      <c r="E48" s="29">
        <f>IF('Sweeteners(tons)'!E48=0,0,'Sweeteners(tons)'!E48*2)</f>
        <v>17968.683769490352</v>
      </c>
      <c r="F48" s="29">
        <f>IF('Sweeteners(tons)'!F48=0,0,'Sweeteners(tons)'!F48*2)</f>
        <v>4106.6921428227051</v>
      </c>
      <c r="G48" s="29">
        <f>IF('Sweeteners(tons)'!G48=0,0,'Sweeteners(tons)'!G48*2)</f>
        <v>926.40547077644578</v>
      </c>
      <c r="H48" s="29">
        <f>IF('Sweeteners(tons)'!H48=0,0,'Sweeteners(tons)'!H48*2)</f>
        <v>23001.781383089503</v>
      </c>
      <c r="I48" s="29">
        <f>IF('Sweeteners(tons)'!I48=0,0,'Sweeteners(tons)'!I48*2)</f>
        <v>196.66179994906784</v>
      </c>
      <c r="J48" s="29">
        <f>IF('Sweeteners(tons)'!J48=0,0,'Sweeteners(tons)'!J48*2)</f>
        <v>333.47013340058652</v>
      </c>
      <c r="K48" s="29">
        <f>IF('Sweeteners(tons)'!K48=0,0,'Sweeteners(tons)'!K48*2)</f>
        <v>42103.893400016823</v>
      </c>
    </row>
    <row r="49" spans="1:13" ht="12" customHeight="1" x14ac:dyDescent="0.2">
      <c r="A49" s="28">
        <v>2007</v>
      </c>
      <c r="B49" s="46">
        <v>302.003917</v>
      </c>
      <c r="C49" s="29">
        <f>IF('Sweeteners(tons)'!C49=0,0,'Sweeteners(tons)'!C49*2)</f>
        <v>19751.829694522901</v>
      </c>
      <c r="D49" s="29">
        <f>IF('Sweeteners(tons)'!D49=0,0,'Sweeteners(tons)'!D49*2)</f>
        <v>18459.653920114859</v>
      </c>
      <c r="E49" s="29">
        <f>IF('Sweeteners(tons)'!E49=0,0,'Sweeteners(tons)'!E49*2)</f>
        <v>17434.293136019292</v>
      </c>
      <c r="F49" s="29">
        <f>IF('Sweeteners(tons)'!F49=0,0,'Sweeteners(tons)'!F49*2)</f>
        <v>4134.4279503780399</v>
      </c>
      <c r="G49" s="29">
        <f>IF('Sweeteners(tons)'!G49=0,0,'Sweeteners(tons)'!G49*2)</f>
        <v>896.66391668247343</v>
      </c>
      <c r="H49" s="29">
        <f>IF('Sweeteners(tons)'!H49=0,0,'Sweeteners(tons)'!H49*2)</f>
        <v>22465.385003079806</v>
      </c>
      <c r="I49" s="29">
        <f>IF('Sweeteners(tons)'!I49=0,0,'Sweeteners(tons)'!I49*2)</f>
        <v>187.30796383474501</v>
      </c>
      <c r="J49" s="29">
        <f>IF('Sweeteners(tons)'!J49=0,0,'Sweeteners(tons)'!J49*2)</f>
        <v>297.04453110741304</v>
      </c>
      <c r="K49" s="29">
        <f>IF('Sweeteners(tons)'!K49=0,0,'Sweeteners(tons)'!K49*2)</f>
        <v>41409.391418136824</v>
      </c>
    </row>
    <row r="50" spans="1:13" ht="12" customHeight="1" x14ac:dyDescent="0.2">
      <c r="A50" s="28">
        <v>2008</v>
      </c>
      <c r="B50" s="46">
        <v>304.79776099999998</v>
      </c>
      <c r="C50" s="29">
        <f>IF('Sweeteners(tons)'!C50=0,0,'Sweeteners(tons)'!C50*2)</f>
        <v>21210.027577332548</v>
      </c>
      <c r="D50" s="29">
        <f>IF('Sweeteners(tons)'!D50=0,0,'Sweeteners(tons)'!D50*2)</f>
        <v>19822.455679750045</v>
      </c>
      <c r="E50" s="29">
        <f>IF('Sweeteners(tons)'!E50=0,0,'Sweeteners(tons)'!E50*2)</f>
        <v>16601.601287615373</v>
      </c>
      <c r="F50" s="29">
        <f>IF('Sweeteners(tons)'!F50=0,0,'Sweeteners(tons)'!F50*2)</f>
        <v>4071.4069525202376</v>
      </c>
      <c r="G50" s="29">
        <f>IF('Sweeteners(tons)'!G50=0,0,'Sweeteners(tons)'!G50*2)</f>
        <v>838.34808836028719</v>
      </c>
      <c r="H50" s="29">
        <f>IF('Sweeteners(tons)'!H50=0,0,'Sweeteners(tons)'!H50*2)</f>
        <v>21511.356328495898</v>
      </c>
      <c r="I50" s="29">
        <f>IF('Sweeteners(tons)'!I50=0,0,'Sweeteners(tons)'!I50*2)</f>
        <v>186.36734012687825</v>
      </c>
      <c r="J50" s="29">
        <f>IF('Sweeteners(tons)'!J50=0,0,'Sweeteners(tons)'!J50*2)</f>
        <v>301.57464105114593</v>
      </c>
      <c r="K50" s="29">
        <f>IF('Sweeteners(tons)'!K50=0,0,'Sweeteners(tons)'!K50*2)</f>
        <v>41821.753989423967</v>
      </c>
    </row>
    <row r="51" spans="1:13" ht="12" customHeight="1" x14ac:dyDescent="0.2">
      <c r="A51" s="28">
        <v>2009</v>
      </c>
      <c r="B51" s="46">
        <v>307.43940600000002</v>
      </c>
      <c r="C51" s="29">
        <f>IF('Sweeteners(tons)'!C51=0,0,'Sweeteners(tons)'!C51*2)</f>
        <v>20843.840564351653</v>
      </c>
      <c r="D51" s="29">
        <f>IF('Sweeteners(tons)'!D51=0,0,'Sweeteners(tons)'!D51*2)</f>
        <v>19480.224826496869</v>
      </c>
      <c r="E51" s="29">
        <f>IF('Sweeteners(tons)'!E51=0,0,'Sweeteners(tons)'!E51*2)</f>
        <v>15914.487912452883</v>
      </c>
      <c r="F51" s="29">
        <f>IF('Sweeteners(tons)'!F51=0,0,'Sweeteners(tons)'!F51*2)</f>
        <v>3981.5648009332062</v>
      </c>
      <c r="G51" s="29">
        <f>IF('Sweeteners(tons)'!G51=0,0,'Sweeteners(tons)'!G51*2)</f>
        <v>833.77855711734969</v>
      </c>
      <c r="H51" s="29">
        <f>IF('Sweeteners(tons)'!H51=0,0,'Sweeteners(tons)'!H51*2)</f>
        <v>20729.831270503437</v>
      </c>
      <c r="I51" s="29">
        <f>IF('Sweeteners(tons)'!I51=0,0,'Sweeteners(tons)'!I51*2)</f>
        <v>180.69720556634556</v>
      </c>
      <c r="J51" s="29">
        <f>IF('Sweeteners(tons)'!J51=0,0,'Sweeteners(tons)'!J51*2)</f>
        <v>281.49006446014545</v>
      </c>
      <c r="K51" s="29">
        <f>IF('Sweeteners(tons)'!K51=0,0,'Sweeteners(tons)'!K51*2)</f>
        <v>40672.243367026793</v>
      </c>
    </row>
    <row r="52" spans="1:13" ht="12" customHeight="1" x14ac:dyDescent="0.2">
      <c r="A52" s="28">
        <v>2010</v>
      </c>
      <c r="B52" s="46">
        <v>309.74127900000002</v>
      </c>
      <c r="C52" s="29">
        <f>IF('Sweeteners(tons)'!C52=0,0,'Sweeteners(tons)'!C52*2)</f>
        <v>21845.773068909224</v>
      </c>
      <c r="D52" s="29">
        <f>IF('Sweeteners(tons)'!D52=0,0,'Sweeteners(tons)'!D52*2)</f>
        <v>20416.610344774974</v>
      </c>
      <c r="E52" s="29">
        <f>IF('Sweeteners(tons)'!E52=0,0,'Sweeteners(tons)'!E52*2)</f>
        <v>15661.160715828393</v>
      </c>
      <c r="F52" s="29">
        <f>IF('Sweeteners(tons)'!F52=0,0,'Sweeteners(tons)'!F52*2)</f>
        <v>3912.0068124785262</v>
      </c>
      <c r="G52" s="29">
        <f>IF('Sweeteners(tons)'!G52=0,0,'Sweeteners(tons)'!G52*2)</f>
        <v>900.55286650359312</v>
      </c>
      <c r="H52" s="29">
        <f>IF('Sweeteners(tons)'!H52=0,0,'Sweeteners(tons)'!H52*2)</f>
        <v>20473.720394810513</v>
      </c>
      <c r="I52" s="29">
        <f>IF('Sweeteners(tons)'!I52=0,0,'Sweeteners(tons)'!I52*2)</f>
        <v>220.46576539562631</v>
      </c>
      <c r="J52" s="29">
        <f>IF('Sweeteners(tons)'!J52=0,0,'Sweeteners(tons)'!J52*2)</f>
        <v>320.25771103013244</v>
      </c>
      <c r="K52" s="29">
        <f>IF('Sweeteners(tons)'!K52=0,0,'Sweeteners(tons)'!K52*2)</f>
        <v>41431.054216011245</v>
      </c>
    </row>
    <row r="53" spans="1:13" ht="12" customHeight="1" x14ac:dyDescent="0.2">
      <c r="A53" s="75">
        <v>2011</v>
      </c>
      <c r="B53" s="76">
        <v>311.97391399999998</v>
      </c>
      <c r="C53" s="77">
        <f>IF('Sweeteners(tons)'!C53=0,0,'Sweeteners(tons)'!C53*2)</f>
        <v>21991.06860599975</v>
      </c>
      <c r="D53" s="77">
        <f>IF('Sweeteners(tons)'!D53=0,0,'Sweeteners(tons)'!D53*2)</f>
        <v>20552.400566354903</v>
      </c>
      <c r="E53" s="77">
        <f>IF('Sweeteners(tons)'!E53=0,0,'Sweeteners(tons)'!E53*2)</f>
        <v>15156.754137574704</v>
      </c>
      <c r="F53" s="77">
        <f>IF('Sweeteners(tons)'!F53=0,0,'Sweeteners(tons)'!F53*2)</f>
        <v>3815.7493025113763</v>
      </c>
      <c r="G53" s="77">
        <f>IF('Sweeteners(tons)'!G53=0,0,'Sweeteners(tons)'!G53*2)</f>
        <v>892.00403815540938</v>
      </c>
      <c r="H53" s="77">
        <f>IF('Sweeteners(tons)'!H53=0,0,'Sweeteners(tons)'!H53*2)</f>
        <v>19864.507478241492</v>
      </c>
      <c r="I53" s="77">
        <f>IF('Sweeteners(tons)'!I53=0,0,'Sweeteners(tons)'!I53*2)</f>
        <v>204.27064218413918</v>
      </c>
      <c r="J53" s="77">
        <f>IF('Sweeteners(tons)'!J53=0,0,'Sweeteners(tons)'!J53*2)</f>
        <v>337.74650258991647</v>
      </c>
      <c r="K53" s="77">
        <f>IF('Sweeteners(tons)'!K53=0,0,'Sweeteners(tons)'!K53*2)</f>
        <v>40958.925189370442</v>
      </c>
    </row>
    <row r="54" spans="1:13" ht="12" customHeight="1" x14ac:dyDescent="0.2">
      <c r="A54" s="69">
        <v>2012</v>
      </c>
      <c r="B54" s="70">
        <v>314.16755799999999</v>
      </c>
      <c r="C54" s="77">
        <f>IF('Sweeteners(tons)'!C54=0,0,'Sweeteners(tons)'!C54*2)</f>
        <v>22397.495515959163</v>
      </c>
      <c r="D54" s="77">
        <f>IF('Sweeteners(tons)'!D54=0,0,'Sweeteners(tons)'!D54*2)</f>
        <v>20932.238799961833</v>
      </c>
      <c r="E54" s="77">
        <f>IF('Sweeteners(tons)'!E54=0,0,'Sweeteners(tons)'!E54*2)</f>
        <v>14988.121765850208</v>
      </c>
      <c r="F54" s="77">
        <f>IF('Sweeteners(tons)'!F54=0,0,'Sweeteners(tons)'!F54*2)</f>
        <v>3938.9659186360573</v>
      </c>
      <c r="G54" s="77">
        <f>IF('Sweeteners(tons)'!G54=0,0,'Sweeteners(tons)'!G54*2)</f>
        <v>840.86213983714447</v>
      </c>
      <c r="H54" s="77">
        <f>IF('Sweeteners(tons)'!H54=0,0,'Sweeteners(tons)'!H54*2)</f>
        <v>19767.949824323408</v>
      </c>
      <c r="I54" s="77">
        <f>IF('Sweeteners(tons)'!I54=0,0,'Sweeteners(tons)'!I54*2)</f>
        <v>207.59098343780275</v>
      </c>
      <c r="J54" s="77">
        <f>IF('Sweeteners(tons)'!J54=0,0,'Sweeteners(tons)'!J54*2)</f>
        <v>347.74411582158808</v>
      </c>
      <c r="K54" s="77">
        <f>IF('Sweeteners(tons)'!K54=0,0,'Sweeteners(tons)'!K54*2)</f>
        <v>41255.523723544633</v>
      </c>
    </row>
    <row r="55" spans="1:13" ht="12" customHeight="1" x14ac:dyDescent="0.2">
      <c r="A55" s="75">
        <v>2013</v>
      </c>
      <c r="B55" s="76">
        <v>316.29476599999998</v>
      </c>
      <c r="C55" s="77">
        <f>IF('Sweeteners(tons)'!C55=0,0,'Sweeteners(tons)'!C55*2)</f>
        <v>23012.548896975553</v>
      </c>
      <c r="D55" s="77">
        <f>IF('Sweeteners(tons)'!D55=0,0,'Sweeteners(tons)'!D55*2)</f>
        <v>21507.055043902386</v>
      </c>
      <c r="E55" s="77">
        <f>IF('Sweeteners(tons)'!E55=0,0,'Sweeteners(tons)'!E55*2)</f>
        <v>14486.335750479871</v>
      </c>
      <c r="F55" s="77">
        <f>IF('Sweeteners(tons)'!F55=0,0,'Sweeteners(tons)'!F55*2)</f>
        <v>3805.4203127695228</v>
      </c>
      <c r="G55" s="77">
        <f>IF('Sweeteners(tons)'!G55=0,0,'Sweeteners(tons)'!G55*2)</f>
        <v>829.89720885044915</v>
      </c>
      <c r="H55" s="77">
        <f>IF('Sweeteners(tons)'!H55=0,0,'Sweeteners(tons)'!H55*2)</f>
        <v>19121.653272099844</v>
      </c>
      <c r="I55" s="77">
        <f>IF('Sweeteners(tons)'!I55=0,0,'Sweeteners(tons)'!I55*2)</f>
        <v>221.48836304644604</v>
      </c>
      <c r="J55" s="77">
        <f>IF('Sweeteners(tons)'!J55=0,0,'Sweeteners(tons)'!J55*2)</f>
        <v>365.64865201639157</v>
      </c>
      <c r="K55" s="77">
        <f>IF('Sweeteners(tons)'!K55=0,0,'Sweeteners(tons)'!K55*2)</f>
        <v>41215.845331065066</v>
      </c>
    </row>
    <row r="56" spans="1:13" ht="12" customHeight="1" x14ac:dyDescent="0.2">
      <c r="A56" s="75">
        <v>2014</v>
      </c>
      <c r="B56" s="76">
        <v>318.576955</v>
      </c>
      <c r="C56" s="77">
        <f>IF('Sweeteners(tons)'!C56=0,0,'Sweeteners(tons)'!C56*2)</f>
        <v>23326.357219999998</v>
      </c>
      <c r="D56" s="77">
        <f>IF('Sweeteners(tons)'!D56=0,0,'Sweeteners(tons)'!D56*2)</f>
        <v>21800.333850467287</v>
      </c>
      <c r="E56" s="77">
        <f>IF('Sweeteners(tons)'!E56=0,0,'Sweeteners(tons)'!E56*2)</f>
        <v>14663.719117387611</v>
      </c>
      <c r="F56" s="77">
        <f>IF('Sweeteners(tons)'!F56=0,0,'Sweeteners(tons)'!F56*2)</f>
        <v>3881.0680197655101</v>
      </c>
      <c r="G56" s="77">
        <f>IF('Sweeteners(tons)'!G56=0,0,'Sweeteners(tons)'!G56*2)</f>
        <v>944.9577001781621</v>
      </c>
      <c r="H56" s="77">
        <f>IF('Sweeteners(tons)'!H56=0,0,'Sweeteners(tons)'!H56*2)</f>
        <v>19489.744837331284</v>
      </c>
      <c r="I56" s="77">
        <f>IF('Sweeteners(tons)'!I56=0,0,'Sweeteners(tons)'!I56*2)</f>
        <v>254.64933940812767</v>
      </c>
      <c r="J56" s="77">
        <f>IF('Sweeteners(tons)'!J56=0,0,'Sweeteners(tons)'!J56*2)</f>
        <v>413.25385979523958</v>
      </c>
      <c r="K56" s="77">
        <f>IF('Sweeteners(tons)'!K56=0,0,'Sweeteners(tons)'!K56*2)</f>
        <v>41957.98188700193</v>
      </c>
    </row>
    <row r="57" spans="1:13" ht="12" customHeight="1" x14ac:dyDescent="0.2">
      <c r="A57" s="75">
        <v>2015</v>
      </c>
      <c r="B57" s="76">
        <v>320.87070299999999</v>
      </c>
      <c r="C57" s="77">
        <f>IF('Sweeteners(tons)'!C57=0,0,'Sweeteners(tons)'!C57*2)</f>
        <v>23771.77708</v>
      </c>
      <c r="D57" s="77">
        <f>IF('Sweeteners(tons)'!D57=0,0,'Sweeteners(tons)'!D57*2)</f>
        <v>22216.614093457942</v>
      </c>
      <c r="E57" s="77">
        <f>IF('Sweeteners(tons)'!E57=0,0,'Sweeteners(tons)'!E57*2)</f>
        <v>14367.002654764414</v>
      </c>
      <c r="F57" s="77">
        <f>IF('Sweeteners(tons)'!F57=0,0,'Sweeteners(tons)'!F57*2)</f>
        <v>3944.7219307316441</v>
      </c>
      <c r="G57" s="77">
        <f>IF('Sweeteners(tons)'!G57=0,0,'Sweeteners(tons)'!G57*2)</f>
        <v>951.18230288697032</v>
      </c>
      <c r="H57" s="77">
        <f>IF('Sweeteners(tons)'!H57=0,0,'Sweeteners(tons)'!H57*2)</f>
        <v>19262.906888383026</v>
      </c>
      <c r="I57" s="77">
        <f>IF('Sweeteners(tons)'!I57=0,0,'Sweeteners(tons)'!I57*2)</f>
        <v>273.47046155946651</v>
      </c>
      <c r="J57" s="77">
        <f>IF('Sweeteners(tons)'!J57=0,0,'Sweeteners(tons)'!J57*2)</f>
        <v>414.0153847396669</v>
      </c>
      <c r="K57" s="77">
        <f>IF('Sweeteners(tons)'!K57=0,0,'Sweeteners(tons)'!K57*2)</f>
        <v>42167.006828140096</v>
      </c>
    </row>
    <row r="58" spans="1:13" ht="12" customHeight="1" x14ac:dyDescent="0.2">
      <c r="A58" s="112">
        <v>2016</v>
      </c>
      <c r="B58" s="113">
        <v>323.16101099999997</v>
      </c>
      <c r="C58" s="29">
        <f>IF('Sweeteners(tons)'!C58=0,0,'Sweeteners(tons)'!C58*2)</f>
        <v>24135.244000000002</v>
      </c>
      <c r="D58" s="29">
        <f>IF('Sweeteners(tons)'!D58=0,0,'Sweeteners(tons)'!D58*2)</f>
        <v>22556.302803738319</v>
      </c>
      <c r="E58" s="29">
        <f>IF('Sweeteners(tons)'!E58=0,0,'Sweeteners(tons)'!E58*2)</f>
        <v>14071.82244324109</v>
      </c>
      <c r="F58" s="68">
        <f>IF('Sweeteners(tons)'!F58=0,0,'Sweeteners(tons)'!F58*2)</f>
        <v>4001.9915480871432</v>
      </c>
      <c r="G58" s="68">
        <f>IF('Sweeteners(tons)'!G58=0,0,'Sweeteners(tons)'!G58*2)</f>
        <v>886.24999948827997</v>
      </c>
      <c r="H58" s="68">
        <f>IF('Sweeteners(tons)'!H58=0,0,'Sweeteners(tons)'!H58*2)</f>
        <v>18960.06399081651</v>
      </c>
      <c r="I58" s="68">
        <f>IF('Sweeteners(tons)'!I58=0,0,'Sweeteners(tons)'!I58*2)</f>
        <v>210.76090881646863</v>
      </c>
      <c r="J58" s="68">
        <f>IF('Sweeteners(tons)'!J58=0,0,'Sweeteners(tons)'!J58*2)</f>
        <v>404.77955068323269</v>
      </c>
      <c r="K58" s="68">
        <f>IF('Sweeteners(tons)'!K58=0,0,'Sweeteners(tons)'!K58*2)</f>
        <v>42131.907254054531</v>
      </c>
    </row>
    <row r="59" spans="1:13" ht="12" customHeight="1" x14ac:dyDescent="0.2">
      <c r="A59" s="112">
        <v>2017</v>
      </c>
      <c r="B59" s="113">
        <v>325.20603</v>
      </c>
      <c r="C59" s="29">
        <f>IF('Sweeteners(tons)'!C59=0,0,'Sweeteners(tons)'!C59*2)</f>
        <v>24101.699720000004</v>
      </c>
      <c r="D59" s="29">
        <f>IF('Sweeteners(tons)'!D59=0,0,'Sweeteners(tons)'!D59*2)</f>
        <v>22524.953009345798</v>
      </c>
      <c r="E59" s="29">
        <f>IF('Sweeteners(tons)'!E59=0,0,'Sweeteners(tons)'!E59*2)</f>
        <v>13766.386866992008</v>
      </c>
      <c r="F59" s="68">
        <f>IF('Sweeteners(tons)'!F59=0,0,'Sweeteners(tons)'!F59*2)</f>
        <v>4257.4984875151904</v>
      </c>
      <c r="G59" s="68">
        <f>IF('Sweeteners(tons)'!G59=0,0,'Sweeteners(tons)'!G59*2)</f>
        <v>962.65692713034923</v>
      </c>
      <c r="H59" s="68">
        <f>IF('Sweeteners(tons)'!H59=0,0,'Sweeteners(tons)'!H59*2)</f>
        <v>18986.542281637547</v>
      </c>
      <c r="I59" s="68">
        <f>IF('Sweeteners(tons)'!I59=0,0,'Sweeteners(tons)'!I59*2)</f>
        <v>218.93697211579465</v>
      </c>
      <c r="J59" s="68">
        <f>IF('Sweeteners(tons)'!J59=0,0,'Sweeteners(tons)'!J59*2)</f>
        <v>464.91079816444756</v>
      </c>
      <c r="K59" s="68">
        <f>IF('Sweeteners(tons)'!K59=0,0,'Sweeteners(tons)'!K59*2)</f>
        <v>42195.343061263586</v>
      </c>
    </row>
    <row r="60" spans="1:13" ht="12" customHeight="1" x14ac:dyDescent="0.2">
      <c r="A60" s="112">
        <v>2018</v>
      </c>
      <c r="B60" s="113">
        <v>326.92397599999998</v>
      </c>
      <c r="C60" s="29">
        <f>IF('Sweeteners(tons)'!C60=0,0,'Sweeteners(tons)'!C60*2)</f>
        <v>24019.192519999997</v>
      </c>
      <c r="D60" s="29">
        <f>IF('Sweeteners(tons)'!D60=0,0,'Sweeteners(tons)'!D60*2)</f>
        <v>22447.843476635509</v>
      </c>
      <c r="E60" s="29">
        <f>IF('Sweeteners(tons)'!E60=0,0,'Sweeteners(tons)'!E60*2)</f>
        <v>13403.520055001034</v>
      </c>
      <c r="F60" s="68">
        <f>IF('Sweeteners(tons)'!F60=0,0,'Sweeteners(tons)'!F60*2)</f>
        <v>4296.0556945997787</v>
      </c>
      <c r="G60" s="68">
        <f>IF('Sweeteners(tons)'!G60=0,0,'Sweeteners(tons)'!G60*2)</f>
        <v>965.42054331991062</v>
      </c>
      <c r="H60" s="68">
        <f>IF('Sweeteners(tons)'!H60=0,0,'Sweeteners(tons)'!H60*2)</f>
        <v>18664.996292920721</v>
      </c>
      <c r="I60" s="68">
        <f>IF('Sweeteners(tons)'!I60=0,0,'Sweeteners(tons)'!I60*2)</f>
        <v>231.02284541545296</v>
      </c>
      <c r="J60" s="68">
        <f>IF('Sweeteners(tons)'!J60=0,0,'Sweeteners(tons)'!J60*2)</f>
        <v>435.07479312849165</v>
      </c>
      <c r="K60" s="68">
        <f>IF('Sweeteners(tons)'!K60=0,0,'Sweeteners(tons)'!K60*2)</f>
        <v>41778.937408100173</v>
      </c>
    </row>
    <row r="61" spans="1:13" ht="12" customHeight="1" x14ac:dyDescent="0.2">
      <c r="A61" s="112">
        <v>2019</v>
      </c>
      <c r="B61" s="113">
        <v>328.475998</v>
      </c>
      <c r="C61" s="29">
        <f>IF('Sweeteners(tons)'!C61=0,0,'Sweeteners(tons)'!C61*2)</f>
        <v>24053.681619999999</v>
      </c>
      <c r="D61" s="29">
        <f>IF('Sweeteners(tons)'!D61=0,0,'Sweeteners(tons)'!D61*2)</f>
        <v>22480.076280373829</v>
      </c>
      <c r="E61" s="29">
        <f>IF('Sweeteners(tons)'!E61=0,0,'Sweeteners(tons)'!E61*2)</f>
        <v>13156.918656554406</v>
      </c>
      <c r="F61" s="68">
        <f>IF('Sweeteners(tons)'!F61=0,0,'Sweeteners(tons)'!F61*2)</f>
        <v>4323.5298750507791</v>
      </c>
      <c r="G61" s="68">
        <f>IF('Sweeteners(tons)'!G61=0,0,'Sweeteners(tons)'!G61*2)</f>
        <v>923.62342677286699</v>
      </c>
      <c r="H61" s="68">
        <f>IF('Sweeteners(tons)'!H61=0,0,'Sweeteners(tons)'!H61*2)</f>
        <v>18404.071958378056</v>
      </c>
      <c r="I61" s="68">
        <f>IF('Sweeteners(tons)'!I61=0,0,'Sweeteners(tons)'!I61*2)</f>
        <v>250.86157837343106</v>
      </c>
      <c r="J61" s="68">
        <f>IF('Sweeteners(tons)'!J61=0,0,'Sweeteners(tons)'!J61*2)</f>
        <v>413.65933855984531</v>
      </c>
      <c r="K61" s="68">
        <f>IF('Sweeteners(tons)'!K61=0,0,'Sweeteners(tons)'!K61*2)</f>
        <v>41548.669155685158</v>
      </c>
    </row>
    <row r="62" spans="1:13" ht="12" customHeight="1" x14ac:dyDescent="0.2">
      <c r="A62" s="112">
        <v>2020</v>
      </c>
      <c r="B62" s="113">
        <v>330.11398000000003</v>
      </c>
      <c r="C62" s="29">
        <f>IF('Sweeteners(tons)'!C62=0,0,'Sweeteners(tons)'!C62*2)</f>
        <v>24293.92728</v>
      </c>
      <c r="D62" s="29">
        <f>IF('Sweeteners(tons)'!D62=0,0,'Sweeteners(tons)'!D62*2)</f>
        <v>22704.604934579438</v>
      </c>
      <c r="E62" s="29">
        <f>IF('Sweeteners(tons)'!E62=0,0,'Sweeteners(tons)'!E62*2)</f>
        <v>13274.772089739508</v>
      </c>
      <c r="F62" s="68">
        <f>IF('Sweeteners(tons)'!F62=0,0,'Sweeteners(tons)'!F62*2)</f>
        <v>4236.8327931228432</v>
      </c>
      <c r="G62" s="68">
        <f>IF('Sweeteners(tons)'!G62=0,0,'Sweeteners(tons)'!G62*2)</f>
        <v>928.482529501665</v>
      </c>
      <c r="H62" s="68">
        <f>IF('Sweeteners(tons)'!H62=0,0,'Sweeteners(tons)'!H62*2)</f>
        <v>18440.087412364017</v>
      </c>
      <c r="I62" s="68">
        <f>IF('Sweeteners(tons)'!I62=0,0,'Sweeteners(tons)'!I62*2)</f>
        <v>240.58629218593157</v>
      </c>
      <c r="J62" s="68">
        <f>IF('Sweeteners(tons)'!J62=0,0,'Sweeteners(tons)'!J62*2)</f>
        <v>444.92102601872466</v>
      </c>
      <c r="K62" s="68">
        <f>IF('Sweeteners(tons)'!K62=0,0,'Sweeteners(tons)'!K62*2)</f>
        <v>41830.199665148109</v>
      </c>
    </row>
    <row r="63" spans="1:13" ht="12" customHeight="1" thickBot="1" x14ac:dyDescent="0.25">
      <c r="A63" s="176">
        <v>2021</v>
      </c>
      <c r="B63" s="177">
        <v>332.14052299999997</v>
      </c>
      <c r="C63" s="159">
        <f>IF('Sweeteners(tons)'!C63=0,0,'Sweeteners(tons)'!C63*2)</f>
        <v>24786.218520000002</v>
      </c>
      <c r="D63" s="159">
        <f>IF('Sweeteners(tons)'!D63=0,0,'Sweeteners(tons)'!D63*2)</f>
        <v>23164.690205607476</v>
      </c>
      <c r="E63" s="159">
        <f>IF('Sweeteners(tons)'!E63=0,0,'Sweeteners(tons)'!E63*2)</f>
        <v>13126.274679424616</v>
      </c>
      <c r="F63" s="159">
        <f>IF('Sweeteners(tons)'!F63=0,0,'Sweeteners(tons)'!F63*2)</f>
        <v>4308.1828591978801</v>
      </c>
      <c r="G63" s="159">
        <f>IF('Sweeteners(tons)'!G63=0,0,'Sweeteners(tons)'!G63*2)</f>
        <v>918.02833307339461</v>
      </c>
      <c r="H63" s="159">
        <f>IF('Sweeteners(tons)'!H63=0,0,'Sweeteners(tons)'!H63*2)</f>
        <v>18352.485871695892</v>
      </c>
      <c r="I63" s="159">
        <f>IF('Sweeteners(tons)'!I63=0,0,'Sweeteners(tons)'!I63*2)</f>
        <v>291.11908714228241</v>
      </c>
      <c r="J63" s="159">
        <f>IF('Sweeteners(tons)'!J63=0,0,'Sweeteners(tons)'!J63*2)</f>
        <v>482.09494330764579</v>
      </c>
      <c r="K63" s="159">
        <f>IF('Sweeteners(tons)'!K63=0,0,'Sweeteners(tons)'!K63*2)</f>
        <v>42290.390107753294</v>
      </c>
    </row>
    <row r="64" spans="1:13" ht="12" customHeight="1" thickTop="1" x14ac:dyDescent="0.2">
      <c r="A64" s="3" t="s">
        <v>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4" ht="12" customHeight="1" x14ac:dyDescent="0.2">
      <c r="A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2" customHeight="1" x14ac:dyDescent="0.2">
      <c r="A66" s="186" t="s">
        <v>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2" customHeight="1" x14ac:dyDescent="0.2">
      <c r="A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2" customHeight="1" x14ac:dyDescent="0.2">
      <c r="A68" s="5" t="s">
        <v>88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2" customHeight="1" x14ac:dyDescent="0.2">
      <c r="A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2" customHeight="1" x14ac:dyDescent="0.2">
      <c r="A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2" customHeight="1" x14ac:dyDescent="0.2">
      <c r="A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2" customHeight="1" x14ac:dyDescent="0.2">
      <c r="A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2" customHeight="1" x14ac:dyDescent="0.2">
      <c r="A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2" customHeight="1" x14ac:dyDescent="0.2">
      <c r="A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2" customHeight="1" x14ac:dyDescent="0.2">
      <c r="A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2" customHeight="1" x14ac:dyDescent="0.2">
      <c r="A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2" customHeight="1" x14ac:dyDescent="0.2">
      <c r="A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</sheetData>
  <mergeCells count="16">
    <mergeCell ref="A1:I1"/>
    <mergeCell ref="D5:D6"/>
    <mergeCell ref="J3:J6"/>
    <mergeCell ref="B2:B6"/>
    <mergeCell ref="H5:H6"/>
    <mergeCell ref="J1:K1"/>
    <mergeCell ref="A2:A6"/>
    <mergeCell ref="C5:C6"/>
    <mergeCell ref="C7:K7"/>
    <mergeCell ref="C3:D4"/>
    <mergeCell ref="K3:K6"/>
    <mergeCell ref="I3:I6"/>
    <mergeCell ref="E3:H4"/>
    <mergeCell ref="E5:E6"/>
    <mergeCell ref="G5:G6"/>
    <mergeCell ref="F5:F6"/>
  </mergeCells>
  <phoneticPr fontId="4" type="noConversion"/>
  <printOptions horizontalCentered="1" verticalCentered="1"/>
  <pageMargins left="0.25" right="0.25" top="0.75" bottom="0.75" header="0" footer="0"/>
  <pageSetup scale="82" fitToHeight="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autoPageBreaks="0" fitToPage="1"/>
  </sheetPr>
  <dimension ref="A1:HX79"/>
  <sheetViews>
    <sheetView showOutlineSymbols="0" zoomScaleNormal="100" workbookViewId="0">
      <pane ySplit="7" topLeftCell="A8" activePane="bottomLeft" state="frozen"/>
      <selection pane="bottomLeft" sqref="A1:N1"/>
    </sheetView>
  </sheetViews>
  <sheetFormatPr defaultColWidth="12.77734375" defaultRowHeight="12" customHeight="1" x14ac:dyDescent="0.2"/>
  <cols>
    <col min="1" max="1" width="12.77734375" style="2" customWidth="1"/>
    <col min="2" max="2" width="12.77734375" style="3" customWidth="1"/>
    <col min="3" max="6" width="12.77734375" style="4" customWidth="1"/>
    <col min="7" max="7" width="12.44140625" style="4" customWidth="1"/>
    <col min="8" max="16" width="12.77734375" style="4" customWidth="1"/>
    <col min="17" max="29" width="12.77734375" style="5" customWidth="1"/>
    <col min="30" max="16384" width="12.77734375" style="6"/>
  </cols>
  <sheetData>
    <row r="1" spans="1:29" s="42" customFormat="1" ht="12" customHeight="1" thickBot="1" x14ac:dyDescent="0.25">
      <c r="A1" s="244" t="s">
        <v>54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198" t="s">
        <v>5</v>
      </c>
      <c r="P1" s="198"/>
      <c r="Q1" s="7"/>
      <c r="R1" s="7"/>
      <c r="S1" s="7"/>
      <c r="T1" s="7"/>
      <c r="U1" s="7"/>
      <c r="V1" s="7"/>
      <c r="W1" s="7"/>
      <c r="X1" s="41"/>
      <c r="Y1" s="41"/>
      <c r="Z1" s="41"/>
      <c r="AA1" s="41"/>
      <c r="AB1" s="41"/>
      <c r="AC1" s="41"/>
    </row>
    <row r="2" spans="1:29" ht="12" customHeight="1" thickTop="1" x14ac:dyDescent="0.2">
      <c r="A2" s="208" t="s">
        <v>0</v>
      </c>
      <c r="B2" s="201" t="s">
        <v>29</v>
      </c>
      <c r="C2" s="8" t="s">
        <v>13</v>
      </c>
      <c r="D2" s="9"/>
      <c r="E2" s="9"/>
      <c r="F2" s="9"/>
      <c r="G2" s="9"/>
      <c r="H2" s="8"/>
      <c r="I2" s="235" t="s">
        <v>50</v>
      </c>
      <c r="J2" s="236"/>
      <c r="K2" s="236"/>
      <c r="L2" s="236"/>
      <c r="M2" s="236"/>
      <c r="N2" s="245" t="s">
        <v>49</v>
      </c>
      <c r="O2" s="246"/>
      <c r="P2" s="246"/>
    </row>
    <row r="3" spans="1:29" ht="12" customHeight="1" x14ac:dyDescent="0.2">
      <c r="A3" s="209"/>
      <c r="B3" s="202"/>
      <c r="C3" s="222" t="s">
        <v>14</v>
      </c>
      <c r="D3" s="237" t="s">
        <v>55</v>
      </c>
      <c r="E3" s="238"/>
      <c r="F3" s="239"/>
      <c r="G3" s="222" t="s">
        <v>41</v>
      </c>
      <c r="H3" s="199" t="s">
        <v>42</v>
      </c>
      <c r="I3" s="216" t="s">
        <v>31</v>
      </c>
      <c r="J3" s="216" t="s">
        <v>32</v>
      </c>
      <c r="K3" s="222" t="s">
        <v>89</v>
      </c>
      <c r="L3" s="216" t="s">
        <v>33</v>
      </c>
      <c r="M3" s="204" t="s">
        <v>43</v>
      </c>
      <c r="N3" s="206"/>
      <c r="O3" s="247"/>
      <c r="P3" s="247"/>
    </row>
    <row r="4" spans="1:29" ht="12" customHeight="1" x14ac:dyDescent="0.2">
      <c r="A4" s="209"/>
      <c r="B4" s="202"/>
      <c r="C4" s="225"/>
      <c r="D4" s="240"/>
      <c r="E4" s="241"/>
      <c r="F4" s="242"/>
      <c r="G4" s="243"/>
      <c r="H4" s="211"/>
      <c r="I4" s="225"/>
      <c r="J4" s="225"/>
      <c r="K4" s="225"/>
      <c r="L4" s="225"/>
      <c r="M4" s="211"/>
      <c r="N4" s="199" t="s">
        <v>45</v>
      </c>
      <c r="O4" s="13" t="s">
        <v>34</v>
      </c>
      <c r="P4" s="15"/>
    </row>
    <row r="5" spans="1:29" ht="12" customHeight="1" x14ac:dyDescent="0.2">
      <c r="A5" s="209"/>
      <c r="B5" s="202"/>
      <c r="C5" s="225"/>
      <c r="D5" s="216" t="s">
        <v>15</v>
      </c>
      <c r="E5" s="199" t="s">
        <v>40</v>
      </c>
      <c r="F5" s="216" t="s">
        <v>20</v>
      </c>
      <c r="G5" s="243"/>
      <c r="H5" s="211"/>
      <c r="I5" s="225"/>
      <c r="J5" s="225"/>
      <c r="K5" s="225"/>
      <c r="L5" s="225"/>
      <c r="M5" s="211"/>
      <c r="N5" s="211"/>
      <c r="O5" s="222" t="s">
        <v>1</v>
      </c>
      <c r="P5" s="192" t="s">
        <v>25</v>
      </c>
    </row>
    <row r="6" spans="1:29" ht="12" customHeight="1" x14ac:dyDescent="0.2">
      <c r="A6" s="210"/>
      <c r="B6" s="203"/>
      <c r="C6" s="223"/>
      <c r="D6" s="223"/>
      <c r="E6" s="200"/>
      <c r="F6" s="223"/>
      <c r="G6" s="234"/>
      <c r="H6" s="200"/>
      <c r="I6" s="223"/>
      <c r="J6" s="223"/>
      <c r="K6" s="223"/>
      <c r="L6" s="223"/>
      <c r="M6" s="200"/>
      <c r="N6" s="200"/>
      <c r="O6" s="223"/>
      <c r="P6" s="195"/>
    </row>
    <row r="7" spans="1:29" ht="12" customHeight="1" x14ac:dyDescent="0.25">
      <c r="A7" s="60"/>
      <c r="B7" s="52" t="s">
        <v>35</v>
      </c>
      <c r="C7" s="189" t="s">
        <v>84</v>
      </c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53" t="s">
        <v>64</v>
      </c>
      <c r="P7" s="53" t="s">
        <v>36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1:29" ht="12" customHeight="1" x14ac:dyDescent="0.2">
      <c r="A8" s="28">
        <v>1960</v>
      </c>
      <c r="B8" s="46">
        <v>180.67099999999999</v>
      </c>
      <c r="C8" s="29">
        <v>4009</v>
      </c>
      <c r="D8" s="29">
        <v>4885</v>
      </c>
      <c r="E8" s="29">
        <v>903</v>
      </c>
      <c r="F8" s="29">
        <f>SUM(D8,E8)</f>
        <v>5788</v>
      </c>
      <c r="G8" s="29">
        <v>2080</v>
      </c>
      <c r="H8" s="29">
        <f>SUM(C8,F8,G8)</f>
        <v>11877</v>
      </c>
      <c r="I8" s="29">
        <v>46</v>
      </c>
      <c r="J8" s="29">
        <f>H8-SUM(I8,K8,L8,M8,N8)</f>
        <v>-107</v>
      </c>
      <c r="K8" s="29">
        <v>50</v>
      </c>
      <c r="L8" s="29">
        <v>24</v>
      </c>
      <c r="M8" s="29">
        <v>2430</v>
      </c>
      <c r="N8" s="29">
        <v>9434</v>
      </c>
      <c r="O8" s="29">
        <f>N8/1.07*2</f>
        <v>17633.644859813085</v>
      </c>
      <c r="P8" s="29">
        <f>O8/B8</f>
        <v>97.600859351047404</v>
      </c>
    </row>
    <row r="9" spans="1:29" ht="12" customHeight="1" x14ac:dyDescent="0.2">
      <c r="A9" s="69">
        <v>1961</v>
      </c>
      <c r="B9" s="70">
        <v>183.691</v>
      </c>
      <c r="C9" s="71">
        <v>4268</v>
      </c>
      <c r="D9" s="71">
        <v>4407</v>
      </c>
      <c r="E9" s="71">
        <v>997</v>
      </c>
      <c r="F9" s="71">
        <f t="shared" ref="F9:F49" si="0">SUM(D9,E9)</f>
        <v>5404</v>
      </c>
      <c r="G9" s="71">
        <v>2430</v>
      </c>
      <c r="H9" s="71">
        <f t="shared" ref="H9:H49" si="1">SUM(C9,F9,G9)</f>
        <v>12102</v>
      </c>
      <c r="I9" s="71">
        <v>55</v>
      </c>
      <c r="J9" s="71">
        <f t="shared" ref="J9:J49" si="2">H9-SUM(I9,K9,L9,M9,N9)</f>
        <v>40</v>
      </c>
      <c r="K9" s="71">
        <v>62</v>
      </c>
      <c r="L9" s="71">
        <v>32</v>
      </c>
      <c r="M9" s="71">
        <v>2302</v>
      </c>
      <c r="N9" s="71">
        <v>9611</v>
      </c>
      <c r="O9" s="71">
        <f t="shared" ref="O9:O55" si="3">N9/1.07*2</f>
        <v>17964.485981308411</v>
      </c>
      <c r="P9" s="71">
        <f t="shared" ref="P9:P47" si="4">O9/B9</f>
        <v>97.797311688152448</v>
      </c>
    </row>
    <row r="10" spans="1:29" ht="12" customHeight="1" x14ac:dyDescent="0.2">
      <c r="A10" s="69">
        <v>1962</v>
      </c>
      <c r="B10" s="70">
        <v>186.53800000000001</v>
      </c>
      <c r="C10" s="71">
        <v>4399</v>
      </c>
      <c r="D10" s="71">
        <v>4682</v>
      </c>
      <c r="E10" s="71">
        <v>915</v>
      </c>
      <c r="F10" s="71">
        <f t="shared" si="0"/>
        <v>5597</v>
      </c>
      <c r="G10" s="71">
        <v>2302</v>
      </c>
      <c r="H10" s="71">
        <f t="shared" si="1"/>
        <v>12298</v>
      </c>
      <c r="I10" s="71">
        <v>66</v>
      </c>
      <c r="J10" s="71">
        <f t="shared" si="2"/>
        <v>15</v>
      </c>
      <c r="K10" s="71">
        <v>49</v>
      </c>
      <c r="L10" s="71">
        <v>31</v>
      </c>
      <c r="M10" s="71">
        <v>2367</v>
      </c>
      <c r="N10" s="71">
        <v>9770</v>
      </c>
      <c r="O10" s="71">
        <f t="shared" si="3"/>
        <v>18261.682242990653</v>
      </c>
      <c r="P10" s="71">
        <f t="shared" si="4"/>
        <v>97.897920225319524</v>
      </c>
    </row>
    <row r="11" spans="1:29" ht="12" customHeight="1" x14ac:dyDescent="0.2">
      <c r="A11" s="69">
        <v>1963</v>
      </c>
      <c r="B11" s="70">
        <v>189.24199999999999</v>
      </c>
      <c r="C11" s="71">
        <v>4871</v>
      </c>
      <c r="D11" s="71">
        <v>4594</v>
      </c>
      <c r="E11" s="71">
        <v>891</v>
      </c>
      <c r="F11" s="71">
        <f t="shared" si="0"/>
        <v>5485</v>
      </c>
      <c r="G11" s="71">
        <v>2367</v>
      </c>
      <c r="H11" s="71">
        <f t="shared" si="1"/>
        <v>12723</v>
      </c>
      <c r="I11" s="71">
        <v>30</v>
      </c>
      <c r="J11" s="71">
        <f t="shared" si="2"/>
        <v>159</v>
      </c>
      <c r="K11" s="71">
        <v>39</v>
      </c>
      <c r="L11" s="71">
        <v>7</v>
      </c>
      <c r="M11" s="71">
        <v>2637</v>
      </c>
      <c r="N11" s="71">
        <v>9851</v>
      </c>
      <c r="O11" s="71">
        <f t="shared" si="3"/>
        <v>18413.084112149532</v>
      </c>
      <c r="P11" s="71">
        <f t="shared" si="4"/>
        <v>97.299141375326471</v>
      </c>
    </row>
    <row r="12" spans="1:29" ht="12" customHeight="1" x14ac:dyDescent="0.2">
      <c r="A12" s="69">
        <v>1964</v>
      </c>
      <c r="B12" s="70">
        <v>191.88900000000001</v>
      </c>
      <c r="C12" s="71">
        <v>5587</v>
      </c>
      <c r="D12" s="71">
        <v>3633</v>
      </c>
      <c r="E12" s="71">
        <v>809</v>
      </c>
      <c r="F12" s="71">
        <f t="shared" si="0"/>
        <v>4442</v>
      </c>
      <c r="G12" s="71">
        <v>2637</v>
      </c>
      <c r="H12" s="71">
        <f t="shared" si="1"/>
        <v>12666</v>
      </c>
      <c r="I12" s="71">
        <v>21</v>
      </c>
      <c r="J12" s="71">
        <f t="shared" si="2"/>
        <v>-161</v>
      </c>
      <c r="K12" s="71">
        <v>59</v>
      </c>
      <c r="L12" s="71">
        <v>15</v>
      </c>
      <c r="M12" s="71">
        <v>2794</v>
      </c>
      <c r="N12" s="71">
        <v>9938</v>
      </c>
      <c r="O12" s="71">
        <f t="shared" si="3"/>
        <v>18575.700934579439</v>
      </c>
      <c r="P12" s="71">
        <f t="shared" si="4"/>
        <v>96.804407415638408</v>
      </c>
    </row>
    <row r="13" spans="1:29" ht="12" customHeight="1" x14ac:dyDescent="0.2">
      <c r="A13" s="69">
        <v>1965</v>
      </c>
      <c r="B13" s="70">
        <v>194.303</v>
      </c>
      <c r="C13" s="71">
        <v>5370</v>
      </c>
      <c r="D13" s="71">
        <v>4027</v>
      </c>
      <c r="E13" s="71">
        <v>834</v>
      </c>
      <c r="F13" s="71">
        <f t="shared" si="0"/>
        <v>4861</v>
      </c>
      <c r="G13" s="71">
        <v>2794</v>
      </c>
      <c r="H13" s="71">
        <f t="shared" si="1"/>
        <v>13025</v>
      </c>
      <c r="I13" s="71">
        <v>89</v>
      </c>
      <c r="J13" s="71">
        <f t="shared" si="2"/>
        <v>-42</v>
      </c>
      <c r="K13" s="71">
        <v>52</v>
      </c>
      <c r="L13" s="71">
        <v>41</v>
      </c>
      <c r="M13" s="71">
        <v>2805</v>
      </c>
      <c r="N13" s="71">
        <v>10080</v>
      </c>
      <c r="O13" s="71">
        <f t="shared" si="3"/>
        <v>18841.121495327101</v>
      </c>
      <c r="P13" s="71">
        <f t="shared" si="4"/>
        <v>96.967733361436018</v>
      </c>
    </row>
    <row r="14" spans="1:29" ht="12" customHeight="1" x14ac:dyDescent="0.2">
      <c r="A14" s="28">
        <v>1966</v>
      </c>
      <c r="B14" s="46">
        <v>196.56</v>
      </c>
      <c r="C14" s="29">
        <v>5279</v>
      </c>
      <c r="D14" s="29">
        <v>4495</v>
      </c>
      <c r="E14" s="29">
        <v>717</v>
      </c>
      <c r="F14" s="29">
        <f t="shared" si="0"/>
        <v>5212</v>
      </c>
      <c r="G14" s="29">
        <v>2805</v>
      </c>
      <c r="H14" s="29">
        <f t="shared" si="1"/>
        <v>13296</v>
      </c>
      <c r="I14" s="29">
        <v>65</v>
      </c>
      <c r="J14" s="29">
        <f t="shared" si="2"/>
        <v>101</v>
      </c>
      <c r="K14" s="29">
        <v>58</v>
      </c>
      <c r="L14" s="29">
        <v>79</v>
      </c>
      <c r="M14" s="29">
        <v>2758</v>
      </c>
      <c r="N14" s="29">
        <v>10235</v>
      </c>
      <c r="O14" s="29">
        <f t="shared" si="3"/>
        <v>19130.841121495327</v>
      </c>
      <c r="P14" s="29">
        <f t="shared" si="4"/>
        <v>97.328251533859003</v>
      </c>
    </row>
    <row r="15" spans="1:29" ht="12" customHeight="1" x14ac:dyDescent="0.2">
      <c r="A15" s="28">
        <v>1967</v>
      </c>
      <c r="B15" s="46">
        <v>198.71199999999999</v>
      </c>
      <c r="C15" s="29">
        <v>5297</v>
      </c>
      <c r="D15" s="29">
        <v>4804</v>
      </c>
      <c r="E15" s="29">
        <v>705</v>
      </c>
      <c r="F15" s="29">
        <f t="shared" si="0"/>
        <v>5509</v>
      </c>
      <c r="G15" s="29">
        <v>2758</v>
      </c>
      <c r="H15" s="29">
        <f t="shared" si="1"/>
        <v>13564</v>
      </c>
      <c r="I15" s="29">
        <v>72</v>
      </c>
      <c r="J15" s="29">
        <f t="shared" si="2"/>
        <v>-188</v>
      </c>
      <c r="K15" s="29">
        <v>66</v>
      </c>
      <c r="L15" s="29">
        <v>199</v>
      </c>
      <c r="M15" s="29">
        <v>2941</v>
      </c>
      <c r="N15" s="29">
        <v>10474</v>
      </c>
      <c r="O15" s="29">
        <f t="shared" si="3"/>
        <v>19577.570093457944</v>
      </c>
      <c r="P15" s="29">
        <f t="shared" si="4"/>
        <v>98.522334300182905</v>
      </c>
    </row>
    <row r="16" spans="1:29" ht="12" customHeight="1" x14ac:dyDescent="0.2">
      <c r="A16" s="28">
        <v>1968</v>
      </c>
      <c r="B16" s="46">
        <v>200.70599999999999</v>
      </c>
      <c r="C16" s="29">
        <v>5627</v>
      </c>
      <c r="D16" s="29">
        <v>5130</v>
      </c>
      <c r="E16" s="29">
        <v>504</v>
      </c>
      <c r="F16" s="29">
        <f t="shared" si="0"/>
        <v>5634</v>
      </c>
      <c r="G16" s="29">
        <v>2941</v>
      </c>
      <c r="H16" s="29">
        <f t="shared" si="1"/>
        <v>14202</v>
      </c>
      <c r="I16" s="29">
        <v>79</v>
      </c>
      <c r="J16" s="29">
        <f t="shared" si="2"/>
        <v>291</v>
      </c>
      <c r="K16" s="29">
        <v>51</v>
      </c>
      <c r="L16" s="29">
        <v>82</v>
      </c>
      <c r="M16" s="29">
        <v>3043</v>
      </c>
      <c r="N16" s="29">
        <v>10656</v>
      </c>
      <c r="O16" s="29">
        <f t="shared" si="3"/>
        <v>19917.757009345794</v>
      </c>
      <c r="P16" s="29">
        <f t="shared" si="4"/>
        <v>99.238473236205166</v>
      </c>
    </row>
    <row r="17" spans="1:232" ht="12" customHeight="1" x14ac:dyDescent="0.2">
      <c r="A17" s="28">
        <v>1969</v>
      </c>
      <c r="B17" s="46">
        <v>202.67699999999999</v>
      </c>
      <c r="C17" s="29">
        <v>5482</v>
      </c>
      <c r="D17" s="29">
        <v>4886</v>
      </c>
      <c r="E17" s="29">
        <v>342</v>
      </c>
      <c r="F17" s="29">
        <f t="shared" si="0"/>
        <v>5228</v>
      </c>
      <c r="G17" s="29">
        <v>3043</v>
      </c>
      <c r="H17" s="29">
        <f t="shared" si="1"/>
        <v>13753</v>
      </c>
      <c r="I17" s="29">
        <v>82</v>
      </c>
      <c r="J17" s="29">
        <f t="shared" si="2"/>
        <v>-273</v>
      </c>
      <c r="K17" s="29">
        <v>57</v>
      </c>
      <c r="L17" s="29">
        <v>68</v>
      </c>
      <c r="M17" s="29">
        <v>2869</v>
      </c>
      <c r="N17" s="29">
        <v>10950</v>
      </c>
      <c r="O17" s="29">
        <f t="shared" si="3"/>
        <v>20467.289719626166</v>
      </c>
      <c r="P17" s="29">
        <f t="shared" si="4"/>
        <v>100.98476748533956</v>
      </c>
    </row>
    <row r="18" spans="1:232" ht="12" customHeight="1" x14ac:dyDescent="0.2">
      <c r="A18" s="28">
        <v>1970</v>
      </c>
      <c r="B18" s="46">
        <v>205.05199999999999</v>
      </c>
      <c r="C18" s="29">
        <v>5874</v>
      </c>
      <c r="D18" s="29">
        <v>5296</v>
      </c>
      <c r="E18" s="29">
        <v>353</v>
      </c>
      <c r="F18" s="68">
        <f t="shared" si="0"/>
        <v>5649</v>
      </c>
      <c r="G18" s="29">
        <v>2869</v>
      </c>
      <c r="H18" s="29">
        <f t="shared" si="1"/>
        <v>14392</v>
      </c>
      <c r="I18" s="29">
        <v>66</v>
      </c>
      <c r="J18" s="29">
        <f t="shared" si="2"/>
        <v>185</v>
      </c>
      <c r="K18" s="29">
        <v>60</v>
      </c>
      <c r="L18" s="29">
        <v>83</v>
      </c>
      <c r="M18" s="29">
        <v>2835</v>
      </c>
      <c r="N18" s="29">
        <v>11163</v>
      </c>
      <c r="O18" s="29">
        <f t="shared" si="3"/>
        <v>20865.420560747662</v>
      </c>
      <c r="P18" s="29">
        <f t="shared" si="4"/>
        <v>101.75672785804412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</row>
    <row r="19" spans="1:232" ht="12" customHeight="1" x14ac:dyDescent="0.2">
      <c r="A19" s="69">
        <v>1971</v>
      </c>
      <c r="B19" s="70">
        <v>207.661</v>
      </c>
      <c r="C19" s="71">
        <v>5815</v>
      </c>
      <c r="D19" s="71">
        <v>5587</v>
      </c>
      <c r="E19" s="71">
        <v>144</v>
      </c>
      <c r="F19" s="71">
        <f t="shared" si="0"/>
        <v>5731</v>
      </c>
      <c r="G19" s="71">
        <v>2835</v>
      </c>
      <c r="H19" s="71">
        <f t="shared" si="1"/>
        <v>14381</v>
      </c>
      <c r="I19" s="71">
        <v>89</v>
      </c>
      <c r="J19" s="71">
        <f t="shared" si="2"/>
        <v>-7</v>
      </c>
      <c r="K19" s="71">
        <v>70</v>
      </c>
      <c r="L19" s="71">
        <v>61</v>
      </c>
      <c r="M19" s="71">
        <v>2823</v>
      </c>
      <c r="N19" s="71">
        <v>11345</v>
      </c>
      <c r="O19" s="71">
        <f t="shared" si="3"/>
        <v>21205.607476635512</v>
      </c>
      <c r="P19" s="71">
        <f t="shared" si="4"/>
        <v>102.11646614740135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</row>
    <row r="20" spans="1:232" ht="12" customHeight="1" x14ac:dyDescent="0.2">
      <c r="A20" s="69">
        <v>1972</v>
      </c>
      <c r="B20" s="70">
        <v>209.89599999999999</v>
      </c>
      <c r="C20" s="71">
        <v>6015</v>
      </c>
      <c r="D20" s="71">
        <v>5459</v>
      </c>
      <c r="E20" s="71">
        <v>149</v>
      </c>
      <c r="F20" s="71">
        <f t="shared" si="0"/>
        <v>5608</v>
      </c>
      <c r="G20" s="71">
        <v>2823</v>
      </c>
      <c r="H20" s="71">
        <f t="shared" si="1"/>
        <v>14446</v>
      </c>
      <c r="I20" s="71">
        <v>50</v>
      </c>
      <c r="J20" s="71">
        <f t="shared" si="2"/>
        <v>-21</v>
      </c>
      <c r="K20" s="71">
        <v>45</v>
      </c>
      <c r="L20" s="71">
        <v>62</v>
      </c>
      <c r="M20" s="71">
        <v>2823</v>
      </c>
      <c r="N20" s="71">
        <v>11487</v>
      </c>
      <c r="O20" s="71">
        <f t="shared" si="3"/>
        <v>21471.028037383177</v>
      </c>
      <c r="P20" s="71">
        <f t="shared" si="4"/>
        <v>102.2936503667682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</row>
    <row r="21" spans="1:232" ht="12" customHeight="1" x14ac:dyDescent="0.2">
      <c r="A21" s="69">
        <v>1973</v>
      </c>
      <c r="B21" s="70">
        <v>211.90899999999999</v>
      </c>
      <c r="C21" s="71">
        <v>6061</v>
      </c>
      <c r="D21" s="71">
        <v>5329</v>
      </c>
      <c r="E21" s="71">
        <v>79</v>
      </c>
      <c r="F21" s="71">
        <f t="shared" si="0"/>
        <v>5408</v>
      </c>
      <c r="G21" s="71">
        <v>2823</v>
      </c>
      <c r="H21" s="71">
        <f t="shared" si="1"/>
        <v>14292</v>
      </c>
      <c r="I21" s="71">
        <v>26</v>
      </c>
      <c r="J21" s="71">
        <f t="shared" si="2"/>
        <v>91</v>
      </c>
      <c r="K21" s="71">
        <v>69</v>
      </c>
      <c r="L21" s="71">
        <v>31</v>
      </c>
      <c r="M21" s="71">
        <v>2646</v>
      </c>
      <c r="N21" s="71">
        <v>11429</v>
      </c>
      <c r="O21" s="71">
        <f t="shared" si="3"/>
        <v>21362.616822429904</v>
      </c>
      <c r="P21" s="71">
        <f t="shared" si="4"/>
        <v>100.81033284301235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</row>
    <row r="22" spans="1:232" ht="12" customHeight="1" x14ac:dyDescent="0.2">
      <c r="A22" s="69">
        <v>1974</v>
      </c>
      <c r="B22" s="70">
        <v>213.85400000000001</v>
      </c>
      <c r="C22" s="71">
        <v>5662</v>
      </c>
      <c r="D22" s="71">
        <v>5770</v>
      </c>
      <c r="E22" s="71">
        <v>157</v>
      </c>
      <c r="F22" s="71">
        <f t="shared" si="0"/>
        <v>5927</v>
      </c>
      <c r="G22" s="71">
        <v>2646</v>
      </c>
      <c r="H22" s="71">
        <f t="shared" si="1"/>
        <v>14235</v>
      </c>
      <c r="I22" s="71">
        <v>72</v>
      </c>
      <c r="J22" s="71">
        <f t="shared" si="2"/>
        <v>305</v>
      </c>
      <c r="K22" s="71">
        <v>51</v>
      </c>
      <c r="L22" s="71">
        <v>8</v>
      </c>
      <c r="M22" s="71">
        <v>2854</v>
      </c>
      <c r="N22" s="71">
        <v>10945</v>
      </c>
      <c r="O22" s="71">
        <f t="shared" si="3"/>
        <v>20457.943925233645</v>
      </c>
      <c r="P22" s="71">
        <f t="shared" si="4"/>
        <v>95.663134312351616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</row>
    <row r="23" spans="1:232" ht="12" customHeight="1" x14ac:dyDescent="0.2">
      <c r="A23" s="69">
        <v>1975</v>
      </c>
      <c r="B23" s="70">
        <v>215.97300000000001</v>
      </c>
      <c r="C23" s="71">
        <v>6300</v>
      </c>
      <c r="D23" s="71">
        <v>3882</v>
      </c>
      <c r="E23" s="71">
        <v>96</v>
      </c>
      <c r="F23" s="71">
        <f t="shared" si="0"/>
        <v>3978</v>
      </c>
      <c r="G23" s="71">
        <v>2854</v>
      </c>
      <c r="H23" s="71">
        <f t="shared" si="1"/>
        <v>13132</v>
      </c>
      <c r="I23" s="71">
        <v>216</v>
      </c>
      <c r="J23" s="71">
        <f t="shared" si="2"/>
        <v>-277</v>
      </c>
      <c r="K23" s="71">
        <v>35</v>
      </c>
      <c r="L23" s="71">
        <v>0</v>
      </c>
      <c r="M23" s="71">
        <v>2856</v>
      </c>
      <c r="N23" s="71">
        <v>10302</v>
      </c>
      <c r="O23" s="71">
        <f t="shared" si="3"/>
        <v>19256.074766355137</v>
      </c>
      <c r="P23" s="71">
        <f t="shared" si="4"/>
        <v>89.159639243586639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</row>
    <row r="24" spans="1:232" ht="12" customHeight="1" x14ac:dyDescent="0.2">
      <c r="A24" s="28">
        <v>1976</v>
      </c>
      <c r="B24" s="46">
        <v>218.035</v>
      </c>
      <c r="C24" s="29">
        <v>6798</v>
      </c>
      <c r="D24" s="29">
        <v>4658</v>
      </c>
      <c r="E24" s="29">
        <v>203</v>
      </c>
      <c r="F24" s="29">
        <f t="shared" si="0"/>
        <v>4861</v>
      </c>
      <c r="G24" s="29">
        <v>2856</v>
      </c>
      <c r="H24" s="29">
        <f t="shared" si="1"/>
        <v>14515</v>
      </c>
      <c r="I24" s="29">
        <v>76</v>
      </c>
      <c r="J24" s="29">
        <f t="shared" si="2"/>
        <v>-24</v>
      </c>
      <c r="K24" s="29">
        <v>72</v>
      </c>
      <c r="L24" s="29">
        <v>0</v>
      </c>
      <c r="M24" s="29">
        <v>3498</v>
      </c>
      <c r="N24" s="29">
        <v>10893</v>
      </c>
      <c r="O24" s="29">
        <f t="shared" si="3"/>
        <v>20360.747663551399</v>
      </c>
      <c r="P24" s="29">
        <f t="shared" si="4"/>
        <v>93.382932389531035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</row>
    <row r="25" spans="1:232" ht="12" customHeight="1" x14ac:dyDescent="0.2">
      <c r="A25" s="28">
        <v>1977</v>
      </c>
      <c r="B25" s="46">
        <v>220.23899999999998</v>
      </c>
      <c r="C25" s="29">
        <v>6089</v>
      </c>
      <c r="D25" s="29">
        <v>6138</v>
      </c>
      <c r="E25" s="29">
        <v>102</v>
      </c>
      <c r="F25" s="29">
        <f t="shared" si="0"/>
        <v>6240</v>
      </c>
      <c r="G25" s="29">
        <v>3498</v>
      </c>
      <c r="H25" s="29">
        <f t="shared" si="1"/>
        <v>15827</v>
      </c>
      <c r="I25" s="29">
        <v>35</v>
      </c>
      <c r="J25" s="29">
        <f t="shared" si="2"/>
        <v>188</v>
      </c>
      <c r="K25" s="29">
        <v>14</v>
      </c>
      <c r="L25" s="29">
        <v>0</v>
      </c>
      <c r="M25" s="29">
        <v>4491</v>
      </c>
      <c r="N25" s="29">
        <v>11099</v>
      </c>
      <c r="O25" s="29">
        <f t="shared" si="3"/>
        <v>20745.794392523363</v>
      </c>
      <c r="P25" s="29">
        <f t="shared" si="4"/>
        <v>94.196733514606251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</row>
    <row r="26" spans="1:232" ht="12" customHeight="1" x14ac:dyDescent="0.2">
      <c r="A26" s="28">
        <v>1978</v>
      </c>
      <c r="B26" s="46">
        <v>222.58500000000001</v>
      </c>
      <c r="C26" s="29">
        <v>5602</v>
      </c>
      <c r="D26" s="29">
        <v>4683</v>
      </c>
      <c r="E26" s="29">
        <v>52</v>
      </c>
      <c r="F26" s="29">
        <f t="shared" si="0"/>
        <v>4735</v>
      </c>
      <c r="G26" s="29">
        <v>4491</v>
      </c>
      <c r="H26" s="29">
        <f t="shared" si="1"/>
        <v>14828</v>
      </c>
      <c r="I26" s="29">
        <v>48</v>
      </c>
      <c r="J26" s="29">
        <f t="shared" si="2"/>
        <v>29</v>
      </c>
      <c r="K26" s="29">
        <v>108</v>
      </c>
      <c r="L26" s="29">
        <v>0</v>
      </c>
      <c r="M26" s="29">
        <v>3754</v>
      </c>
      <c r="N26" s="29">
        <v>10889</v>
      </c>
      <c r="O26" s="29">
        <f t="shared" si="3"/>
        <v>20353.271028037383</v>
      </c>
      <c r="P26" s="29">
        <f t="shared" si="4"/>
        <v>91.440443102802888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</row>
    <row r="27" spans="1:232" ht="12" customHeight="1" x14ac:dyDescent="0.2">
      <c r="A27" s="28">
        <v>1979</v>
      </c>
      <c r="B27" s="46">
        <v>225.05500000000001</v>
      </c>
      <c r="C27" s="29">
        <v>5793</v>
      </c>
      <c r="D27" s="29">
        <v>5027</v>
      </c>
      <c r="E27" s="29">
        <v>47</v>
      </c>
      <c r="F27" s="29">
        <f t="shared" si="0"/>
        <v>5074</v>
      </c>
      <c r="G27" s="29">
        <v>3754</v>
      </c>
      <c r="H27" s="29">
        <f t="shared" si="1"/>
        <v>14621</v>
      </c>
      <c r="I27" s="29">
        <v>73</v>
      </c>
      <c r="J27" s="29">
        <f t="shared" si="2"/>
        <v>-12</v>
      </c>
      <c r="K27" s="29">
        <v>103</v>
      </c>
      <c r="L27" s="29">
        <v>0</v>
      </c>
      <c r="M27" s="29">
        <v>3701</v>
      </c>
      <c r="N27" s="29">
        <v>10756</v>
      </c>
      <c r="O27" s="29">
        <f t="shared" si="3"/>
        <v>20104.672897196262</v>
      </c>
      <c r="P27" s="29">
        <f t="shared" si="4"/>
        <v>89.332264989430413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</row>
    <row r="28" spans="1:232" ht="12" customHeight="1" x14ac:dyDescent="0.2">
      <c r="A28" s="28">
        <v>1980</v>
      </c>
      <c r="B28" s="46">
        <v>227.726</v>
      </c>
      <c r="C28" s="29">
        <v>5736</v>
      </c>
      <c r="D28" s="29">
        <v>4495</v>
      </c>
      <c r="E28" s="29">
        <v>178</v>
      </c>
      <c r="F28" s="29">
        <f t="shared" si="0"/>
        <v>4673</v>
      </c>
      <c r="G28" s="29">
        <v>3701</v>
      </c>
      <c r="H28" s="29">
        <f t="shared" si="1"/>
        <v>14110</v>
      </c>
      <c r="I28" s="29">
        <v>689</v>
      </c>
      <c r="J28" s="29">
        <f t="shared" si="2"/>
        <v>72</v>
      </c>
      <c r="K28" s="29">
        <v>78</v>
      </c>
      <c r="L28" s="29">
        <v>0</v>
      </c>
      <c r="M28" s="29">
        <v>3082</v>
      </c>
      <c r="N28" s="29">
        <v>10189</v>
      </c>
      <c r="O28" s="29">
        <f t="shared" si="3"/>
        <v>19044.859813084113</v>
      </c>
      <c r="P28" s="29">
        <f t="shared" si="4"/>
        <v>83.630590328219498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</row>
    <row r="29" spans="1:232" ht="12" customHeight="1" x14ac:dyDescent="0.2">
      <c r="A29" s="69">
        <v>1981</v>
      </c>
      <c r="B29" s="70">
        <v>229.96600000000001</v>
      </c>
      <c r="C29" s="71">
        <v>6224</v>
      </c>
      <c r="D29" s="71">
        <v>5025</v>
      </c>
      <c r="E29" s="71">
        <v>49</v>
      </c>
      <c r="F29" s="71">
        <f t="shared" si="0"/>
        <v>5074</v>
      </c>
      <c r="G29" s="71">
        <v>3082</v>
      </c>
      <c r="H29" s="71">
        <f t="shared" si="1"/>
        <v>14380</v>
      </c>
      <c r="I29" s="71">
        <v>1191</v>
      </c>
      <c r="J29" s="71">
        <f t="shared" si="2"/>
        <v>-94</v>
      </c>
      <c r="K29" s="71">
        <v>53</v>
      </c>
      <c r="L29" s="71">
        <v>0</v>
      </c>
      <c r="M29" s="71">
        <v>3461</v>
      </c>
      <c r="N29" s="71">
        <v>9769</v>
      </c>
      <c r="O29" s="71">
        <f t="shared" si="3"/>
        <v>18259.813084112149</v>
      </c>
      <c r="P29" s="71">
        <f t="shared" si="4"/>
        <v>79.402229390919302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</row>
    <row r="30" spans="1:232" ht="12" customHeight="1" x14ac:dyDescent="0.2">
      <c r="A30" s="69">
        <v>1982</v>
      </c>
      <c r="B30" s="70">
        <v>232.18799999999999</v>
      </c>
      <c r="C30" s="71">
        <v>5934</v>
      </c>
      <c r="D30" s="71">
        <v>2964</v>
      </c>
      <c r="E30" s="71">
        <v>80</v>
      </c>
      <c r="F30" s="71">
        <f t="shared" si="0"/>
        <v>3044</v>
      </c>
      <c r="G30" s="71">
        <v>3461</v>
      </c>
      <c r="H30" s="71">
        <f t="shared" si="1"/>
        <v>12439</v>
      </c>
      <c r="I30" s="71">
        <v>137</v>
      </c>
      <c r="J30" s="71">
        <f t="shared" si="2"/>
        <v>28</v>
      </c>
      <c r="K30" s="71">
        <v>53</v>
      </c>
      <c r="L30" s="71">
        <v>0</v>
      </c>
      <c r="M30" s="71">
        <v>3068</v>
      </c>
      <c r="N30" s="71">
        <v>9153</v>
      </c>
      <c r="O30" s="71">
        <f t="shared" si="3"/>
        <v>17108.41121495327</v>
      </c>
      <c r="P30" s="71">
        <f t="shared" si="4"/>
        <v>73.683442791846574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</row>
    <row r="31" spans="1:232" ht="12" customHeight="1" x14ac:dyDescent="0.2">
      <c r="A31" s="69">
        <v>1983</v>
      </c>
      <c r="B31" s="70">
        <v>234.30699999999999</v>
      </c>
      <c r="C31" s="71">
        <v>5680</v>
      </c>
      <c r="D31" s="71">
        <v>3080</v>
      </c>
      <c r="E31" s="71">
        <v>67</v>
      </c>
      <c r="F31" s="71">
        <f t="shared" si="0"/>
        <v>3147</v>
      </c>
      <c r="G31" s="71">
        <v>3068</v>
      </c>
      <c r="H31" s="71">
        <f t="shared" si="1"/>
        <v>11895</v>
      </c>
      <c r="I31" s="71">
        <v>300</v>
      </c>
      <c r="J31" s="71">
        <f t="shared" si="2"/>
        <v>141</v>
      </c>
      <c r="K31" s="71">
        <v>72</v>
      </c>
      <c r="L31" s="71">
        <v>0</v>
      </c>
      <c r="M31" s="71">
        <v>2570</v>
      </c>
      <c r="N31" s="71">
        <v>8812</v>
      </c>
      <c r="O31" s="71">
        <f t="shared" si="3"/>
        <v>16471.028037383177</v>
      </c>
      <c r="P31" s="71">
        <f t="shared" si="4"/>
        <v>70.296781732441531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</row>
    <row r="32" spans="1:232" ht="12" customHeight="1" x14ac:dyDescent="0.2">
      <c r="A32" s="69">
        <v>1984</v>
      </c>
      <c r="B32" s="70">
        <v>236.34800000000001</v>
      </c>
      <c r="C32" s="71">
        <v>5890</v>
      </c>
      <c r="D32" s="71">
        <v>3444</v>
      </c>
      <c r="E32" s="71">
        <v>24</v>
      </c>
      <c r="F32" s="71">
        <f t="shared" si="0"/>
        <v>3468</v>
      </c>
      <c r="G32" s="71">
        <v>2570</v>
      </c>
      <c r="H32" s="71">
        <f t="shared" si="1"/>
        <v>11928</v>
      </c>
      <c r="I32" s="71">
        <v>447</v>
      </c>
      <c r="J32" s="71">
        <f t="shared" si="2"/>
        <v>-18</v>
      </c>
      <c r="K32" s="71">
        <v>58</v>
      </c>
      <c r="L32" s="71">
        <v>8</v>
      </c>
      <c r="M32" s="71">
        <v>3005</v>
      </c>
      <c r="N32" s="71">
        <v>8428</v>
      </c>
      <c r="O32" s="71">
        <f t="shared" si="3"/>
        <v>15753.271028037383</v>
      </c>
      <c r="P32" s="71">
        <f t="shared" si="4"/>
        <v>66.652863692679361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</row>
    <row r="33" spans="1:232" ht="12" customHeight="1" x14ac:dyDescent="0.2">
      <c r="A33" s="69">
        <v>1985</v>
      </c>
      <c r="B33" s="70">
        <v>238.46600000000001</v>
      </c>
      <c r="C33" s="71">
        <v>5967</v>
      </c>
      <c r="D33" s="71">
        <v>2797</v>
      </c>
      <c r="E33" s="71">
        <v>36</v>
      </c>
      <c r="F33" s="71">
        <f t="shared" si="0"/>
        <v>2833</v>
      </c>
      <c r="G33" s="71">
        <v>3005</v>
      </c>
      <c r="H33" s="71">
        <f t="shared" si="1"/>
        <v>11805</v>
      </c>
      <c r="I33" s="71">
        <v>481</v>
      </c>
      <c r="J33" s="71">
        <f t="shared" si="2"/>
        <v>-69</v>
      </c>
      <c r="K33" s="71">
        <v>122</v>
      </c>
      <c r="L33" s="71">
        <v>142</v>
      </c>
      <c r="M33" s="71">
        <v>3126</v>
      </c>
      <c r="N33" s="71">
        <v>8003</v>
      </c>
      <c r="O33" s="71">
        <f t="shared" si="3"/>
        <v>14958.878504672897</v>
      </c>
      <c r="P33" s="71">
        <f t="shared" si="4"/>
        <v>62.729607175332738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</row>
    <row r="34" spans="1:232" ht="12" customHeight="1" x14ac:dyDescent="0.2">
      <c r="A34" s="28">
        <v>1986</v>
      </c>
      <c r="B34" s="46">
        <v>240.65100000000001</v>
      </c>
      <c r="C34" s="29">
        <v>6267</v>
      </c>
      <c r="D34" s="29">
        <v>2223</v>
      </c>
      <c r="E34" s="29">
        <v>31</v>
      </c>
      <c r="F34" s="29">
        <f t="shared" si="0"/>
        <v>2254</v>
      </c>
      <c r="G34" s="29">
        <v>3126</v>
      </c>
      <c r="H34" s="29">
        <f t="shared" si="1"/>
        <v>11647</v>
      </c>
      <c r="I34" s="29">
        <v>582</v>
      </c>
      <c r="J34" s="29">
        <f t="shared" si="2"/>
        <v>51</v>
      </c>
      <c r="K34" s="29">
        <v>28</v>
      </c>
      <c r="L34" s="29">
        <v>30</v>
      </c>
      <c r="M34" s="29">
        <v>3225</v>
      </c>
      <c r="N34" s="29">
        <v>7731</v>
      </c>
      <c r="O34" s="29">
        <f t="shared" si="3"/>
        <v>14450.467289719625</v>
      </c>
      <c r="P34" s="29">
        <f t="shared" si="4"/>
        <v>60.047401796458871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</row>
    <row r="35" spans="1:232" ht="12" customHeight="1" x14ac:dyDescent="0.2">
      <c r="A35" s="28">
        <v>1987</v>
      </c>
      <c r="B35" s="46">
        <v>242.804</v>
      </c>
      <c r="C35" s="29">
        <v>7309</v>
      </c>
      <c r="D35" s="29">
        <v>1546</v>
      </c>
      <c r="E35" s="29">
        <v>12</v>
      </c>
      <c r="F35" s="29">
        <f t="shared" si="0"/>
        <v>1558</v>
      </c>
      <c r="G35" s="29">
        <v>3225</v>
      </c>
      <c r="H35" s="29">
        <f t="shared" si="1"/>
        <v>12092</v>
      </c>
      <c r="I35" s="29">
        <v>604</v>
      </c>
      <c r="J35" s="29">
        <f t="shared" si="2"/>
        <v>145</v>
      </c>
      <c r="K35" s="29">
        <v>18</v>
      </c>
      <c r="L35" s="29">
        <v>27</v>
      </c>
      <c r="M35" s="29">
        <v>3195</v>
      </c>
      <c r="N35" s="29">
        <v>8103</v>
      </c>
      <c r="O35" s="29">
        <f t="shared" si="3"/>
        <v>15145.794392523363</v>
      </c>
      <c r="P35" s="29">
        <f t="shared" si="4"/>
        <v>62.378685658075497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</row>
    <row r="36" spans="1:232" ht="12" customHeight="1" x14ac:dyDescent="0.2">
      <c r="A36" s="28">
        <v>1988</v>
      </c>
      <c r="B36" s="46">
        <v>245.02099999999999</v>
      </c>
      <c r="C36" s="29">
        <v>7087</v>
      </c>
      <c r="D36" s="29">
        <v>1388</v>
      </c>
      <c r="E36" s="29">
        <v>19</v>
      </c>
      <c r="F36" s="29">
        <f t="shared" si="0"/>
        <v>1407</v>
      </c>
      <c r="G36" s="29">
        <v>3195</v>
      </c>
      <c r="H36" s="29">
        <f t="shared" si="1"/>
        <v>11689</v>
      </c>
      <c r="I36" s="29">
        <v>458</v>
      </c>
      <c r="J36" s="29">
        <f t="shared" si="2"/>
        <v>-58</v>
      </c>
      <c r="K36" s="29">
        <v>12</v>
      </c>
      <c r="L36" s="29">
        <v>9</v>
      </c>
      <c r="M36" s="29">
        <v>3132</v>
      </c>
      <c r="N36" s="29">
        <v>8136</v>
      </c>
      <c r="O36" s="29">
        <f t="shared" si="3"/>
        <v>15207.476635514018</v>
      </c>
      <c r="P36" s="29">
        <f t="shared" si="4"/>
        <v>62.06601326218577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</row>
    <row r="37" spans="1:232" ht="12" customHeight="1" x14ac:dyDescent="0.2">
      <c r="A37" s="28">
        <v>1989</v>
      </c>
      <c r="B37" s="46">
        <v>247.34200000000001</v>
      </c>
      <c r="C37" s="29">
        <v>6841</v>
      </c>
      <c r="D37" s="29">
        <v>1913</v>
      </c>
      <c r="E37" s="29">
        <v>12</v>
      </c>
      <c r="F37" s="29">
        <f t="shared" si="0"/>
        <v>1925</v>
      </c>
      <c r="G37" s="29">
        <v>3132</v>
      </c>
      <c r="H37" s="29">
        <f t="shared" si="1"/>
        <v>11898</v>
      </c>
      <c r="I37" s="29">
        <v>614</v>
      </c>
      <c r="J37" s="29">
        <f t="shared" si="2"/>
        <v>-11</v>
      </c>
      <c r="K37" s="29">
        <v>38</v>
      </c>
      <c r="L37" s="29">
        <v>6</v>
      </c>
      <c r="M37" s="29">
        <v>2947</v>
      </c>
      <c r="N37" s="29">
        <v>8304</v>
      </c>
      <c r="O37" s="29">
        <f t="shared" si="3"/>
        <v>15521.495327102803</v>
      </c>
      <c r="P37" s="29">
        <f t="shared" si="4"/>
        <v>62.753173044217327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</row>
    <row r="38" spans="1:232" ht="12" customHeight="1" x14ac:dyDescent="0.2">
      <c r="A38" s="28">
        <v>1990</v>
      </c>
      <c r="B38" s="46">
        <v>250.13200000000001</v>
      </c>
      <c r="C38" s="29">
        <v>6334</v>
      </c>
      <c r="D38" s="29">
        <v>2765</v>
      </c>
      <c r="E38" s="34" t="s">
        <v>4</v>
      </c>
      <c r="F38" s="29">
        <f t="shared" si="0"/>
        <v>2765</v>
      </c>
      <c r="G38" s="29">
        <v>2947</v>
      </c>
      <c r="H38" s="29">
        <f t="shared" si="1"/>
        <v>12046</v>
      </c>
      <c r="I38" s="29">
        <v>654</v>
      </c>
      <c r="J38" s="29">
        <f t="shared" si="2"/>
        <v>-5</v>
      </c>
      <c r="K38" s="29">
        <v>43</v>
      </c>
      <c r="L38" s="29">
        <v>10</v>
      </c>
      <c r="M38" s="29">
        <v>2729</v>
      </c>
      <c r="N38" s="29">
        <v>8615</v>
      </c>
      <c r="O38" s="29">
        <f t="shared" si="3"/>
        <v>16102.803738317756</v>
      </c>
      <c r="P38" s="29">
        <f t="shared" si="4"/>
        <v>64.377223779115653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</row>
    <row r="39" spans="1:232" ht="12" customHeight="1" x14ac:dyDescent="0.2">
      <c r="A39" s="69">
        <v>1991</v>
      </c>
      <c r="B39" s="70">
        <v>253.49299999999999</v>
      </c>
      <c r="C39" s="71">
        <v>7136</v>
      </c>
      <c r="D39" s="71">
        <v>2595</v>
      </c>
      <c r="E39" s="78" t="s">
        <v>4</v>
      </c>
      <c r="F39" s="71">
        <f t="shared" si="0"/>
        <v>2595</v>
      </c>
      <c r="G39" s="71">
        <v>2730</v>
      </c>
      <c r="H39" s="71">
        <f t="shared" si="1"/>
        <v>12461</v>
      </c>
      <c r="I39" s="71">
        <v>735</v>
      </c>
      <c r="J39" s="71">
        <f t="shared" si="2"/>
        <v>13</v>
      </c>
      <c r="K39" s="71">
        <v>40</v>
      </c>
      <c r="L39" s="71">
        <v>12</v>
      </c>
      <c r="M39" s="71">
        <v>3039</v>
      </c>
      <c r="N39" s="71">
        <v>8622</v>
      </c>
      <c r="O39" s="71">
        <f t="shared" si="3"/>
        <v>16115.887850467288</v>
      </c>
      <c r="P39" s="71">
        <f t="shared" si="4"/>
        <v>63.575277622921696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</row>
    <row r="40" spans="1:232" ht="12" customHeight="1" x14ac:dyDescent="0.2">
      <c r="A40" s="69">
        <v>1992</v>
      </c>
      <c r="B40" s="70">
        <v>256.89400000000001</v>
      </c>
      <c r="C40" s="71">
        <v>7569</v>
      </c>
      <c r="D40" s="71">
        <v>2254.4680000000003</v>
      </c>
      <c r="E40" s="78" t="s">
        <v>4</v>
      </c>
      <c r="F40" s="71">
        <f t="shared" si="0"/>
        <v>2254.4680000000003</v>
      </c>
      <c r="G40" s="71">
        <v>3039</v>
      </c>
      <c r="H40" s="71">
        <f t="shared" si="1"/>
        <v>12862.468000000001</v>
      </c>
      <c r="I40" s="71">
        <v>703</v>
      </c>
      <c r="J40" s="71">
        <f t="shared" si="2"/>
        <v>91.376000000000204</v>
      </c>
      <c r="K40" s="78" t="s">
        <v>4</v>
      </c>
      <c r="L40" s="71">
        <v>17.091999999999999</v>
      </c>
      <c r="M40" s="71">
        <v>3225</v>
      </c>
      <c r="N40" s="71">
        <v>8826</v>
      </c>
      <c r="O40" s="71">
        <f t="shared" si="3"/>
        <v>16497.196261682242</v>
      </c>
      <c r="P40" s="71">
        <f t="shared" si="4"/>
        <v>64.217911907955198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</row>
    <row r="41" spans="1:232" ht="12" customHeight="1" x14ac:dyDescent="0.2">
      <c r="A41" s="69">
        <v>1993</v>
      </c>
      <c r="B41" s="70">
        <v>260.255</v>
      </c>
      <c r="C41" s="71">
        <v>7830.95</v>
      </c>
      <c r="D41" s="71">
        <v>2016.4430000000002</v>
      </c>
      <c r="E41" s="78" t="s">
        <v>4</v>
      </c>
      <c r="F41" s="71">
        <f t="shared" si="0"/>
        <v>2016.4430000000002</v>
      </c>
      <c r="G41" s="71">
        <v>3225</v>
      </c>
      <c r="H41" s="71">
        <f t="shared" si="1"/>
        <v>13072.393</v>
      </c>
      <c r="I41" s="71">
        <v>568</v>
      </c>
      <c r="J41" s="71">
        <f t="shared" si="2"/>
        <v>101.88799999999901</v>
      </c>
      <c r="K41" s="78" t="s">
        <v>4</v>
      </c>
      <c r="L41" s="71">
        <v>13.785</v>
      </c>
      <c r="M41" s="71">
        <v>3502.7200000000003</v>
      </c>
      <c r="N41" s="71">
        <v>8886</v>
      </c>
      <c r="O41" s="71">
        <f t="shared" si="3"/>
        <v>16609.345794392524</v>
      </c>
      <c r="P41" s="71">
        <f t="shared" si="4"/>
        <v>63.819507000413154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</row>
    <row r="42" spans="1:232" ht="12" customHeight="1" x14ac:dyDescent="0.2">
      <c r="A42" s="69">
        <v>1994</v>
      </c>
      <c r="B42" s="70">
        <v>263.43599999999998</v>
      </c>
      <c r="C42" s="71">
        <v>7668.99</v>
      </c>
      <c r="D42" s="71">
        <v>1791.251</v>
      </c>
      <c r="E42" s="78" t="s">
        <v>4</v>
      </c>
      <c r="F42" s="71">
        <f t="shared" si="0"/>
        <v>1791.251</v>
      </c>
      <c r="G42" s="71">
        <v>3512</v>
      </c>
      <c r="H42" s="71">
        <f t="shared" si="1"/>
        <v>12972.241</v>
      </c>
      <c r="I42" s="71">
        <v>666</v>
      </c>
      <c r="J42" s="71">
        <f t="shared" si="2"/>
        <v>75.185749999998734</v>
      </c>
      <c r="K42" s="78" t="s">
        <v>4</v>
      </c>
      <c r="L42" s="71">
        <v>13.846</v>
      </c>
      <c r="M42" s="71">
        <v>3145.4300000000003</v>
      </c>
      <c r="N42" s="71">
        <v>9071.7792500000014</v>
      </c>
      <c r="O42" s="71">
        <f t="shared" si="3"/>
        <v>16956.596728971963</v>
      </c>
      <c r="P42" s="71">
        <f t="shared" si="4"/>
        <v>64.367044477489657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</row>
    <row r="43" spans="1:232" ht="12" customHeight="1" x14ac:dyDescent="0.2">
      <c r="A43" s="69">
        <v>1995</v>
      </c>
      <c r="B43" s="70">
        <v>266.55700000000002</v>
      </c>
      <c r="C43" s="71">
        <v>7978.1310000000003</v>
      </c>
      <c r="D43" s="71">
        <v>1760.3530000000001</v>
      </c>
      <c r="E43" s="78" t="s">
        <v>4</v>
      </c>
      <c r="F43" s="71">
        <f t="shared" si="0"/>
        <v>1760.3530000000001</v>
      </c>
      <c r="G43" s="71">
        <v>3139</v>
      </c>
      <c r="H43" s="71">
        <f t="shared" si="1"/>
        <v>12877.484</v>
      </c>
      <c r="I43" s="71">
        <v>617</v>
      </c>
      <c r="J43" s="71">
        <f t="shared" si="2"/>
        <v>76.877309999999852</v>
      </c>
      <c r="K43" s="78" t="s">
        <v>4</v>
      </c>
      <c r="L43" s="71">
        <v>17.414999999999999</v>
      </c>
      <c r="M43" s="71">
        <v>2908.0740000000001</v>
      </c>
      <c r="N43" s="71">
        <v>9258.1176900000009</v>
      </c>
      <c r="O43" s="71">
        <f t="shared" si="3"/>
        <v>17304.892878504674</v>
      </c>
      <c r="P43" s="71">
        <f t="shared" si="4"/>
        <v>64.920046663582923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</row>
    <row r="44" spans="1:232" ht="12" customHeight="1" x14ac:dyDescent="0.2">
      <c r="A44" s="28">
        <v>1996</v>
      </c>
      <c r="B44" s="46">
        <v>269.66699999999997</v>
      </c>
      <c r="C44" s="29">
        <v>7267.9609999999993</v>
      </c>
      <c r="D44" s="29">
        <v>2926.527</v>
      </c>
      <c r="E44" s="34" t="s">
        <v>4</v>
      </c>
      <c r="F44" s="29">
        <f t="shared" si="0"/>
        <v>2926.527</v>
      </c>
      <c r="G44" s="29">
        <v>2909</v>
      </c>
      <c r="H44" s="29">
        <f t="shared" si="1"/>
        <v>13103.487999999999</v>
      </c>
      <c r="I44" s="29">
        <v>531.15995912109997</v>
      </c>
      <c r="J44" s="29">
        <f t="shared" si="2"/>
        <v>-21.636027065827875</v>
      </c>
      <c r="K44" s="34" t="s">
        <v>4</v>
      </c>
      <c r="L44" s="29">
        <v>18.476599999999998</v>
      </c>
      <c r="M44" s="29">
        <v>3194.5680000000002</v>
      </c>
      <c r="N44" s="29">
        <v>9380.9194679447264</v>
      </c>
      <c r="O44" s="29">
        <f t="shared" si="3"/>
        <v>17534.428912046216</v>
      </c>
      <c r="P44" s="29">
        <f t="shared" si="4"/>
        <v>65.022523749833013</v>
      </c>
    </row>
    <row r="45" spans="1:232" ht="12" customHeight="1" x14ac:dyDescent="0.2">
      <c r="A45" s="28">
        <v>1997</v>
      </c>
      <c r="B45" s="46">
        <v>272.91199999999998</v>
      </c>
      <c r="C45" s="29">
        <v>7417.8689999999997</v>
      </c>
      <c r="D45" s="29">
        <v>2676.8090000000002</v>
      </c>
      <c r="E45" s="34" t="s">
        <v>4</v>
      </c>
      <c r="F45" s="29">
        <f t="shared" si="0"/>
        <v>2676.8090000000002</v>
      </c>
      <c r="G45" s="29">
        <v>3195</v>
      </c>
      <c r="H45" s="29">
        <f t="shared" si="1"/>
        <v>13289.678</v>
      </c>
      <c r="I45" s="29">
        <v>439.98579886909999</v>
      </c>
      <c r="J45" s="29">
        <f t="shared" si="2"/>
        <v>-20.47335059634861</v>
      </c>
      <c r="K45" s="34" t="s">
        <v>4</v>
      </c>
      <c r="L45" s="29">
        <v>20.839000000000002</v>
      </c>
      <c r="M45" s="29">
        <v>3376.538</v>
      </c>
      <c r="N45" s="29">
        <v>9472.788551727248</v>
      </c>
      <c r="O45" s="29">
        <f t="shared" si="3"/>
        <v>17706.146825658405</v>
      </c>
      <c r="P45" s="29">
        <f t="shared" si="4"/>
        <v>64.878593926461306</v>
      </c>
    </row>
    <row r="46" spans="1:232" ht="12" customHeight="1" x14ac:dyDescent="0.2">
      <c r="A46" s="28">
        <v>1998</v>
      </c>
      <c r="B46" s="46">
        <v>276.11500000000001</v>
      </c>
      <c r="C46" s="29">
        <v>7880.9819999999991</v>
      </c>
      <c r="D46" s="29">
        <v>2147.5320000000002</v>
      </c>
      <c r="E46" s="34" t="s">
        <v>4</v>
      </c>
      <c r="F46" s="29">
        <f t="shared" si="0"/>
        <v>2147.5320000000002</v>
      </c>
      <c r="G46" s="29">
        <v>3377</v>
      </c>
      <c r="H46" s="29">
        <f t="shared" si="1"/>
        <v>13405.513999999999</v>
      </c>
      <c r="I46" s="29">
        <v>441.27365000000003</v>
      </c>
      <c r="J46" s="29">
        <f t="shared" si="2"/>
        <v>-70.335256436937925</v>
      </c>
      <c r="K46" s="34" t="s">
        <v>4</v>
      </c>
      <c r="L46" s="29">
        <v>21.396000000000001</v>
      </c>
      <c r="M46" s="29">
        <v>3421.5950000000003</v>
      </c>
      <c r="N46" s="29">
        <v>9591.584606436938</v>
      </c>
      <c r="O46" s="29">
        <f t="shared" si="3"/>
        <v>17928.195526050349</v>
      </c>
      <c r="P46" s="29">
        <f t="shared" si="4"/>
        <v>64.930175926879556</v>
      </c>
    </row>
    <row r="47" spans="1:232" ht="12" customHeight="1" x14ac:dyDescent="0.2">
      <c r="A47" s="28">
        <v>1999</v>
      </c>
      <c r="B47" s="46">
        <v>279.29500000000002</v>
      </c>
      <c r="C47" s="29">
        <v>9099.8130000000019</v>
      </c>
      <c r="D47" s="29">
        <v>1805.7910000000002</v>
      </c>
      <c r="E47" s="34" t="s">
        <v>4</v>
      </c>
      <c r="F47" s="29">
        <f t="shared" si="0"/>
        <v>1805.7910000000002</v>
      </c>
      <c r="G47" s="29">
        <v>3421</v>
      </c>
      <c r="H47" s="29">
        <f t="shared" si="1"/>
        <v>14326.604000000003</v>
      </c>
      <c r="I47" s="29">
        <v>431.89105969469995</v>
      </c>
      <c r="J47" s="29">
        <f t="shared" si="2"/>
        <v>108.66573648389385</v>
      </c>
      <c r="K47" s="34" t="s">
        <v>4</v>
      </c>
      <c r="L47" s="29">
        <v>26.016999999999996</v>
      </c>
      <c r="M47" s="29">
        <v>3854.8140000000003</v>
      </c>
      <c r="N47" s="29">
        <v>9905.2162038214101</v>
      </c>
      <c r="O47" s="29">
        <f t="shared" si="3"/>
        <v>18514.42281088114</v>
      </c>
      <c r="P47" s="29">
        <f t="shared" si="4"/>
        <v>66.289846974994674</v>
      </c>
    </row>
    <row r="48" spans="1:232" ht="12" customHeight="1" x14ac:dyDescent="0.2">
      <c r="A48" s="28">
        <v>2000</v>
      </c>
      <c r="B48" s="46">
        <v>282.38499999999999</v>
      </c>
      <c r="C48" s="56">
        <v>8955.482</v>
      </c>
      <c r="D48" s="56">
        <v>1638.644</v>
      </c>
      <c r="E48" s="34" t="s">
        <v>4</v>
      </c>
      <c r="F48" s="29">
        <f t="shared" si="0"/>
        <v>1638.644</v>
      </c>
      <c r="G48" s="57">
        <v>3855</v>
      </c>
      <c r="H48" s="29">
        <f t="shared" si="1"/>
        <v>14449.126</v>
      </c>
      <c r="I48" s="56">
        <v>267.34614821069999</v>
      </c>
      <c r="J48" s="29">
        <f t="shared" si="2"/>
        <v>-84.538104438750452</v>
      </c>
      <c r="K48" s="34" t="s">
        <v>4</v>
      </c>
      <c r="L48" s="57">
        <v>30.451000000000001</v>
      </c>
      <c r="M48" s="57">
        <v>4336.5360000000001</v>
      </c>
      <c r="N48" s="56">
        <v>9899.3309562280501</v>
      </c>
      <c r="O48" s="29">
        <f t="shared" si="3"/>
        <v>18503.422348089811</v>
      </c>
      <c r="P48" s="29">
        <f t="shared" ref="P48:P53" si="5">O48/B48</f>
        <v>65.525514273384957</v>
      </c>
    </row>
    <row r="49" spans="1:16" ht="12" customHeight="1" x14ac:dyDescent="0.2">
      <c r="A49" s="69">
        <v>2001</v>
      </c>
      <c r="B49" s="70">
        <v>285.30901899999998</v>
      </c>
      <c r="C49" s="79">
        <v>8641.9639999999999</v>
      </c>
      <c r="D49" s="79">
        <v>1642.866</v>
      </c>
      <c r="E49" s="78" t="s">
        <v>4</v>
      </c>
      <c r="F49" s="71">
        <f t="shared" si="0"/>
        <v>1642.866</v>
      </c>
      <c r="G49" s="80">
        <v>4336.5360000000001</v>
      </c>
      <c r="H49" s="71">
        <f t="shared" si="1"/>
        <v>14621.366</v>
      </c>
      <c r="I49" s="79">
        <v>338.52894000000003</v>
      </c>
      <c r="J49" s="71">
        <f t="shared" si="2"/>
        <v>-125.51446544164901</v>
      </c>
      <c r="K49" s="78" t="s">
        <v>4</v>
      </c>
      <c r="L49" s="80">
        <v>44.432000000000002</v>
      </c>
      <c r="M49" s="80">
        <v>4525.1319999999996</v>
      </c>
      <c r="N49" s="79">
        <v>9838.7875254416504</v>
      </c>
      <c r="O49" s="71">
        <f t="shared" si="3"/>
        <v>18390.257056900278</v>
      </c>
      <c r="P49" s="71">
        <f t="shared" si="5"/>
        <v>64.457328132694883</v>
      </c>
    </row>
    <row r="50" spans="1:16" ht="12" customHeight="1" x14ac:dyDescent="0.2">
      <c r="A50" s="69">
        <v>2002</v>
      </c>
      <c r="B50" s="70">
        <v>288.10481800000002</v>
      </c>
      <c r="C50" s="79">
        <v>7504.4589999999998</v>
      </c>
      <c r="D50" s="79">
        <v>1573.7730000000001</v>
      </c>
      <c r="E50" s="78" t="s">
        <v>4</v>
      </c>
      <c r="F50" s="71">
        <f t="shared" ref="F50:F55" si="6">SUM(D50,E50)</f>
        <v>1573.7730000000001</v>
      </c>
      <c r="G50" s="80">
        <v>4525.1310000000003</v>
      </c>
      <c r="H50" s="71">
        <f t="shared" ref="H50:H55" si="7">SUM(C50,F50,G50)</f>
        <v>13603.363000000001</v>
      </c>
      <c r="I50" s="79">
        <v>354.94068319594999</v>
      </c>
      <c r="J50" s="71">
        <f t="shared" ref="J50:J55" si="8">H50-SUM(I50,K50,L50,M50,N50)</f>
        <v>46.719155988877901</v>
      </c>
      <c r="K50" s="78" t="s">
        <v>4</v>
      </c>
      <c r="L50" s="80">
        <v>27.923999999999999</v>
      </c>
      <c r="M50" s="80">
        <v>3431.663</v>
      </c>
      <c r="N50" s="79">
        <v>9742.1161608151742</v>
      </c>
      <c r="O50" s="71">
        <f t="shared" si="3"/>
        <v>18209.562917411538</v>
      </c>
      <c r="P50" s="71">
        <f t="shared" si="5"/>
        <v>63.204645600239623</v>
      </c>
    </row>
    <row r="51" spans="1:16" ht="12" customHeight="1" x14ac:dyDescent="0.2">
      <c r="A51" s="69">
        <v>2003</v>
      </c>
      <c r="B51" s="70">
        <v>290.81963400000001</v>
      </c>
      <c r="C51" s="79">
        <v>8929.3140000000003</v>
      </c>
      <c r="D51" s="79">
        <v>1563.6589999999999</v>
      </c>
      <c r="E51" s="78" t="s">
        <v>4</v>
      </c>
      <c r="F51" s="71">
        <f t="shared" si="6"/>
        <v>1563.6589999999999</v>
      </c>
      <c r="G51" s="80">
        <v>3431.6630000000005</v>
      </c>
      <c r="H51" s="71">
        <f t="shared" si="7"/>
        <v>13924.636</v>
      </c>
      <c r="I51" s="79">
        <v>353.58870866801101</v>
      </c>
      <c r="J51" s="71">
        <f t="shared" si="8"/>
        <v>-11.626538419672215</v>
      </c>
      <c r="K51" s="78" t="s">
        <v>4</v>
      </c>
      <c r="L51" s="80">
        <v>27.224000000000004</v>
      </c>
      <c r="M51" s="80">
        <v>4087.942</v>
      </c>
      <c r="N51" s="79">
        <v>9467.5078297516611</v>
      </c>
      <c r="O51" s="71">
        <f t="shared" si="3"/>
        <v>17696.276317292824</v>
      </c>
      <c r="P51" s="71">
        <f t="shared" si="5"/>
        <v>60.849661606041444</v>
      </c>
    </row>
    <row r="52" spans="1:16" ht="12" customHeight="1" x14ac:dyDescent="0.2">
      <c r="A52" s="69">
        <v>2004</v>
      </c>
      <c r="B52" s="70">
        <v>293.46318500000001</v>
      </c>
      <c r="C52" s="79">
        <v>8366.3700000000008</v>
      </c>
      <c r="D52" s="79">
        <v>1652.4809999999998</v>
      </c>
      <c r="E52" s="78" t="s">
        <v>4</v>
      </c>
      <c r="F52" s="71">
        <f t="shared" si="6"/>
        <v>1652.4809999999998</v>
      </c>
      <c r="G52" s="80">
        <v>4087.942</v>
      </c>
      <c r="H52" s="71">
        <f t="shared" si="7"/>
        <v>14106.793000000001</v>
      </c>
      <c r="I52" s="79">
        <v>458.90059451792501</v>
      </c>
      <c r="J52" s="71">
        <f t="shared" si="8"/>
        <v>-86.382761221611872</v>
      </c>
      <c r="K52" s="78" t="s">
        <v>4</v>
      </c>
      <c r="L52" s="80">
        <v>44.283999999999999</v>
      </c>
      <c r="M52" s="80">
        <v>4029.1749999999997</v>
      </c>
      <c r="N52" s="79">
        <v>9660.8161667036875</v>
      </c>
      <c r="O52" s="71">
        <f t="shared" si="3"/>
        <v>18057.600311595677</v>
      </c>
      <c r="P52" s="71">
        <f t="shared" si="5"/>
        <v>61.53276197692626</v>
      </c>
    </row>
    <row r="53" spans="1:16" ht="12" customHeight="1" x14ac:dyDescent="0.2">
      <c r="A53" s="69">
        <v>2005</v>
      </c>
      <c r="B53" s="70">
        <v>296.186216</v>
      </c>
      <c r="C53" s="79">
        <v>7477.4600000000009</v>
      </c>
      <c r="D53" s="79">
        <v>2142.857</v>
      </c>
      <c r="E53" s="78" t="s">
        <v>4</v>
      </c>
      <c r="F53" s="71">
        <f t="shared" si="6"/>
        <v>2142.857</v>
      </c>
      <c r="G53" s="80">
        <v>4029.1750000000002</v>
      </c>
      <c r="H53" s="71">
        <f t="shared" si="7"/>
        <v>13649.492000000002</v>
      </c>
      <c r="I53" s="79">
        <v>403.796486559485</v>
      </c>
      <c r="J53" s="71">
        <f t="shared" si="8"/>
        <v>-139.73155664223304</v>
      </c>
      <c r="K53" s="78" t="s">
        <v>4</v>
      </c>
      <c r="L53" s="80">
        <v>51.863</v>
      </c>
      <c r="M53" s="80">
        <v>3357.0429999999997</v>
      </c>
      <c r="N53" s="79">
        <v>9976.5210700827502</v>
      </c>
      <c r="O53" s="71">
        <f t="shared" si="3"/>
        <v>18647.702934734112</v>
      </c>
      <c r="P53" s="71">
        <f t="shared" si="5"/>
        <v>62.959388139568631</v>
      </c>
    </row>
    <row r="54" spans="1:16" ht="12" customHeight="1" x14ac:dyDescent="0.2">
      <c r="A54" s="28">
        <v>2006</v>
      </c>
      <c r="B54" s="46">
        <v>298.99582500000002</v>
      </c>
      <c r="C54" s="56">
        <v>7755.6670000000004</v>
      </c>
      <c r="D54" s="56">
        <v>3195.453</v>
      </c>
      <c r="E54" s="34" t="s">
        <v>4</v>
      </c>
      <c r="F54" s="29">
        <f t="shared" si="6"/>
        <v>3195.453</v>
      </c>
      <c r="G54" s="57">
        <v>3357.0429999999997</v>
      </c>
      <c r="H54" s="29">
        <f t="shared" si="7"/>
        <v>14308.163</v>
      </c>
      <c r="I54" s="56">
        <v>435.81596150278699</v>
      </c>
      <c r="J54" s="29">
        <f t="shared" si="8"/>
        <v>-151.77930621683663</v>
      </c>
      <c r="K54" s="34" t="s">
        <v>4</v>
      </c>
      <c r="L54" s="57">
        <v>49.132000000000005</v>
      </c>
      <c r="M54" s="57">
        <v>4038.9850000000001</v>
      </c>
      <c r="N54" s="56">
        <v>9936.0093447140498</v>
      </c>
      <c r="O54" s="29">
        <f t="shared" si="3"/>
        <v>18571.980083577662</v>
      </c>
      <c r="P54" s="29">
        <f t="shared" ref="P54:P60" si="9">O54/B54</f>
        <v>62.114513082507628</v>
      </c>
    </row>
    <row r="55" spans="1:16" ht="12" customHeight="1" x14ac:dyDescent="0.2">
      <c r="A55" s="28">
        <v>2007</v>
      </c>
      <c r="B55" s="46">
        <v>302.003917</v>
      </c>
      <c r="C55" s="56">
        <v>8467.1380000000008</v>
      </c>
      <c r="D55" s="56">
        <v>2238.4749999999999</v>
      </c>
      <c r="E55" s="34" t="s">
        <v>4</v>
      </c>
      <c r="F55" s="29">
        <f t="shared" si="6"/>
        <v>2238.4749999999999</v>
      </c>
      <c r="G55" s="57">
        <v>4038.9850000000001</v>
      </c>
      <c r="H55" s="29">
        <f t="shared" si="7"/>
        <v>14744.598000000002</v>
      </c>
      <c r="I55" s="56">
        <v>573.74538000000007</v>
      </c>
      <c r="J55" s="29">
        <f t="shared" si="8"/>
        <v>231.10177273855152</v>
      </c>
      <c r="K55" s="34" t="s">
        <v>4</v>
      </c>
      <c r="L55" s="57">
        <v>54.584999999999994</v>
      </c>
      <c r="M55" s="57">
        <v>4009.2510000000002</v>
      </c>
      <c r="N55" s="56">
        <v>9875.9148472614506</v>
      </c>
      <c r="O55" s="29">
        <f t="shared" si="3"/>
        <v>18459.653920114859</v>
      </c>
      <c r="P55" s="29">
        <f t="shared" si="9"/>
        <v>61.123889065699963</v>
      </c>
    </row>
    <row r="56" spans="1:16" ht="12" customHeight="1" x14ac:dyDescent="0.2">
      <c r="A56" s="28">
        <v>2008</v>
      </c>
      <c r="B56" s="46">
        <v>304.79776099999998</v>
      </c>
      <c r="C56" s="56">
        <v>7947.3090000000002</v>
      </c>
      <c r="D56" s="56">
        <v>2843.8319999999999</v>
      </c>
      <c r="E56" s="34" t="s">
        <v>4</v>
      </c>
      <c r="F56" s="29">
        <f t="shared" ref="F56:F69" si="10">SUM(D56,E56)</f>
        <v>2843.8319999999999</v>
      </c>
      <c r="G56" s="57">
        <v>4009.2510000000002</v>
      </c>
      <c r="H56" s="29">
        <f t="shared" ref="H56:H69" si="11">SUM(C56,F56,G56)</f>
        <v>14800.392</v>
      </c>
      <c r="I56" s="56">
        <v>324.65524000000005</v>
      </c>
      <c r="J56" s="29">
        <f t="shared" ref="J56:J69" si="12">H56-SUM(I56,K56,L56,M56,N56)</f>
        <v>-174.48502866627314</v>
      </c>
      <c r="K56" s="34" t="s">
        <v>4</v>
      </c>
      <c r="L56" s="57">
        <v>61.186</v>
      </c>
      <c r="M56" s="57">
        <v>3984.0219999999999</v>
      </c>
      <c r="N56" s="56">
        <v>10605.013788666274</v>
      </c>
      <c r="O56" s="29">
        <f t="shared" ref="O56:O61" si="13">N56/1.07*2</f>
        <v>19822.455679750045</v>
      </c>
      <c r="P56" s="29">
        <f t="shared" si="9"/>
        <v>65.034781143782894</v>
      </c>
    </row>
    <row r="57" spans="1:16" ht="12" customHeight="1" x14ac:dyDescent="0.2">
      <c r="A57" s="28">
        <v>2009</v>
      </c>
      <c r="B57" s="46">
        <v>307.43940600000002</v>
      </c>
      <c r="C57" s="56">
        <v>7537.4969999999994</v>
      </c>
      <c r="D57" s="56">
        <v>2800.049</v>
      </c>
      <c r="E57" s="34" t="s">
        <v>4</v>
      </c>
      <c r="F57" s="29">
        <f t="shared" si="10"/>
        <v>2800.049</v>
      </c>
      <c r="G57" s="57">
        <v>3984.0219999999999</v>
      </c>
      <c r="H57" s="29">
        <f t="shared" si="11"/>
        <v>14321.567999999999</v>
      </c>
      <c r="I57" s="56">
        <v>329.15423000000004</v>
      </c>
      <c r="J57" s="29">
        <f t="shared" si="12"/>
        <v>-29.713512175827418</v>
      </c>
      <c r="K57" s="34" t="s">
        <v>4</v>
      </c>
      <c r="L57" s="57">
        <v>40.765000000000001</v>
      </c>
      <c r="M57" s="57">
        <v>3559.442</v>
      </c>
      <c r="N57" s="56">
        <v>10421.920282175826</v>
      </c>
      <c r="O57" s="29">
        <f t="shared" si="13"/>
        <v>19480.224826496869</v>
      </c>
      <c r="P57" s="29">
        <f t="shared" si="9"/>
        <v>63.362810512640884</v>
      </c>
    </row>
    <row r="58" spans="1:16" ht="12" customHeight="1" x14ac:dyDescent="0.2">
      <c r="A58" s="28">
        <v>2010</v>
      </c>
      <c r="B58" s="46">
        <v>309.74127900000002</v>
      </c>
      <c r="C58" s="56">
        <v>8421.5460000000003</v>
      </c>
      <c r="D58" s="56">
        <v>3395.7650000000003</v>
      </c>
      <c r="E58" s="34" t="s">
        <v>4</v>
      </c>
      <c r="F58" s="29">
        <f t="shared" si="10"/>
        <v>3395.7650000000003</v>
      </c>
      <c r="G58" s="57">
        <v>3559.442</v>
      </c>
      <c r="H58" s="29">
        <f t="shared" si="11"/>
        <v>15376.753000000001</v>
      </c>
      <c r="I58" s="56">
        <v>491.03733</v>
      </c>
      <c r="J58" s="29">
        <f t="shared" si="12"/>
        <v>59.666135545388897</v>
      </c>
      <c r="K58" s="34" t="s">
        <v>4</v>
      </c>
      <c r="L58" s="57">
        <v>34.376999999999995</v>
      </c>
      <c r="M58" s="57">
        <v>3868.7860000000001</v>
      </c>
      <c r="N58" s="56">
        <v>10922.886534454612</v>
      </c>
      <c r="O58" s="29">
        <f t="shared" si="13"/>
        <v>20416.610344774974</v>
      </c>
      <c r="P58" s="29">
        <f t="shared" si="9"/>
        <v>65.915045003656004</v>
      </c>
    </row>
    <row r="59" spans="1:16" ht="12" customHeight="1" x14ac:dyDescent="0.2">
      <c r="A59" s="75">
        <v>2011</v>
      </c>
      <c r="B59" s="76">
        <v>311.97391399999998</v>
      </c>
      <c r="C59" s="81">
        <v>7600.4079999999994</v>
      </c>
      <c r="D59" s="81">
        <v>3890.7449999999994</v>
      </c>
      <c r="E59" s="78" t="s">
        <v>4</v>
      </c>
      <c r="F59" s="77">
        <f t="shared" si="10"/>
        <v>3890.7449999999994</v>
      </c>
      <c r="G59" s="83">
        <v>3868.7860000000001</v>
      </c>
      <c r="H59" s="77">
        <f t="shared" si="11"/>
        <v>15359.938999999998</v>
      </c>
      <c r="I59" s="81">
        <v>548.02571</v>
      </c>
      <c r="J59" s="77">
        <f t="shared" si="12"/>
        <v>3.7019870001240633</v>
      </c>
      <c r="K59" s="82" t="s">
        <v>4</v>
      </c>
      <c r="L59" s="83">
        <v>32.429000000000002</v>
      </c>
      <c r="M59" s="83">
        <v>3780.248</v>
      </c>
      <c r="N59" s="81">
        <v>10995.534302999875</v>
      </c>
      <c r="O59" s="77">
        <f t="shared" si="13"/>
        <v>20552.400566354903</v>
      </c>
      <c r="P59" s="77">
        <f t="shared" si="9"/>
        <v>65.878586779389849</v>
      </c>
    </row>
    <row r="60" spans="1:16" ht="12" customHeight="1" x14ac:dyDescent="0.2">
      <c r="A60" s="69">
        <v>2012</v>
      </c>
      <c r="B60" s="70">
        <v>314.16755799999999</v>
      </c>
      <c r="C60" s="81">
        <v>9006.2369999999992</v>
      </c>
      <c r="D60" s="81">
        <v>3430.5430000000001</v>
      </c>
      <c r="E60" s="78" t="s">
        <v>4</v>
      </c>
      <c r="F60" s="77">
        <f t="shared" si="10"/>
        <v>3430.5430000000001</v>
      </c>
      <c r="G60" s="83">
        <v>3780.248</v>
      </c>
      <c r="H60" s="77">
        <f t="shared" si="11"/>
        <v>16217.027999999998</v>
      </c>
      <c r="I60" s="81">
        <v>424.53245000000004</v>
      </c>
      <c r="J60" s="77">
        <f t="shared" si="12"/>
        <v>-60.713207979582876</v>
      </c>
      <c r="K60" s="82" t="s">
        <v>4</v>
      </c>
      <c r="L60" s="96">
        <v>33.917000000000002</v>
      </c>
      <c r="M60" s="83">
        <v>4620.5439999999999</v>
      </c>
      <c r="N60" s="81">
        <v>11198.747757979581</v>
      </c>
      <c r="O60" s="77">
        <f t="shared" si="13"/>
        <v>20932.238799961833</v>
      </c>
      <c r="P60" s="77">
        <f t="shared" si="9"/>
        <v>66.627626777306631</v>
      </c>
    </row>
    <row r="61" spans="1:16" ht="12" customHeight="1" x14ac:dyDescent="0.2">
      <c r="A61" s="75">
        <v>2013</v>
      </c>
      <c r="B61" s="76">
        <v>316.29476599999998</v>
      </c>
      <c r="C61" s="81">
        <v>8730.8549999999996</v>
      </c>
      <c r="D61" s="81">
        <v>3322.5750000000003</v>
      </c>
      <c r="E61" s="78" t="s">
        <v>4</v>
      </c>
      <c r="F61" s="77">
        <f t="shared" si="10"/>
        <v>3322.5750000000003</v>
      </c>
      <c r="G61" s="83">
        <v>4620.5439999999999</v>
      </c>
      <c r="H61" s="77">
        <f t="shared" si="11"/>
        <v>16673.974000000002</v>
      </c>
      <c r="I61" s="81">
        <v>429.34733000000006</v>
      </c>
      <c r="J61" s="77">
        <f t="shared" si="12"/>
        <v>270.33822151222557</v>
      </c>
      <c r="K61" s="82" t="s">
        <v>4</v>
      </c>
      <c r="L61" s="96">
        <v>112.702</v>
      </c>
      <c r="M61" s="83">
        <v>4355.3119999999999</v>
      </c>
      <c r="N61" s="81">
        <v>11506.274448487777</v>
      </c>
      <c r="O61" s="77">
        <f t="shared" si="13"/>
        <v>21507.055043902386</v>
      </c>
      <c r="P61" s="77">
        <f t="shared" ref="P61:P69" si="14">O61/B61</f>
        <v>67.996873030464215</v>
      </c>
    </row>
    <row r="62" spans="1:16" ht="12" customHeight="1" x14ac:dyDescent="0.2">
      <c r="A62" s="75">
        <v>2014</v>
      </c>
      <c r="B62" s="76">
        <v>318.576955</v>
      </c>
      <c r="C62" s="81">
        <v>8501.848</v>
      </c>
      <c r="D62" s="81">
        <v>3447.6040000000003</v>
      </c>
      <c r="E62" s="78" t="s">
        <v>4</v>
      </c>
      <c r="F62" s="77">
        <f t="shared" si="10"/>
        <v>3447.6040000000003</v>
      </c>
      <c r="G62" s="83">
        <v>4355.3119999999999</v>
      </c>
      <c r="H62" s="77">
        <f t="shared" si="11"/>
        <v>16304.764000000001</v>
      </c>
      <c r="I62" s="81">
        <v>421.22038999999995</v>
      </c>
      <c r="J62" s="77">
        <f t="shared" si="12"/>
        <v>57.691000000000713</v>
      </c>
      <c r="K62" s="82" t="s">
        <v>4</v>
      </c>
      <c r="L62" s="96">
        <v>33.138000000000005</v>
      </c>
      <c r="M62" s="83">
        <v>4129.5360000000001</v>
      </c>
      <c r="N62" s="81">
        <v>11663.178609999999</v>
      </c>
      <c r="O62" s="77">
        <f t="shared" ref="O62:O69" si="15">N62/1.07*2</f>
        <v>21800.333850467287</v>
      </c>
      <c r="P62" s="77">
        <f t="shared" si="14"/>
        <v>68.430354136780821</v>
      </c>
    </row>
    <row r="63" spans="1:16" ht="12" customHeight="1" x14ac:dyDescent="0.2">
      <c r="A63" s="75">
        <v>2015</v>
      </c>
      <c r="B63" s="76">
        <v>320.87070299999999</v>
      </c>
      <c r="C63" s="81">
        <v>8500.2209999999995</v>
      </c>
      <c r="D63" s="81">
        <v>3602.8976163679777</v>
      </c>
      <c r="E63" s="82" t="s">
        <v>4</v>
      </c>
      <c r="F63" s="77">
        <f t="shared" si="10"/>
        <v>3602.8976163679777</v>
      </c>
      <c r="G63" s="83">
        <v>4129.5370000000003</v>
      </c>
      <c r="H63" s="77">
        <f t="shared" si="11"/>
        <v>16232.655616367978</v>
      </c>
      <c r="I63" s="81">
        <v>329.29545999999999</v>
      </c>
      <c r="J63" s="77">
        <f t="shared" si="12"/>
        <v>33.373616367978684</v>
      </c>
      <c r="K63" s="82" t="s">
        <v>4</v>
      </c>
      <c r="L63" s="96">
        <v>23.853999999999999</v>
      </c>
      <c r="M63" s="83">
        <v>3960.2440000000001</v>
      </c>
      <c r="N63" s="81">
        <v>11885.88854</v>
      </c>
      <c r="O63" s="77">
        <f t="shared" si="15"/>
        <v>22216.614093457942</v>
      </c>
      <c r="P63" s="77">
        <f t="shared" si="14"/>
        <v>69.238524694658523</v>
      </c>
    </row>
    <row r="64" spans="1:16" ht="12" customHeight="1" x14ac:dyDescent="0.2">
      <c r="A64" s="112">
        <v>2016</v>
      </c>
      <c r="B64" s="113">
        <v>323.16101099999997</v>
      </c>
      <c r="C64" s="114">
        <v>9137</v>
      </c>
      <c r="D64" s="114">
        <v>3563.1538746387496</v>
      </c>
      <c r="E64" s="106" t="s">
        <v>4</v>
      </c>
      <c r="F64" s="68">
        <f t="shared" si="10"/>
        <v>3563.1538746387496</v>
      </c>
      <c r="G64" s="115">
        <v>3960.2440000000001</v>
      </c>
      <c r="H64" s="68">
        <f t="shared" si="11"/>
        <v>16660.397874638747</v>
      </c>
      <c r="I64" s="114">
        <v>256.88200000000001</v>
      </c>
      <c r="J64" s="68">
        <f t="shared" si="12"/>
        <v>-28.572125361253711</v>
      </c>
      <c r="K64" s="106" t="s">
        <v>4</v>
      </c>
      <c r="L64" s="116">
        <v>25.545000000000002</v>
      </c>
      <c r="M64" s="115">
        <v>4338.9210000000003</v>
      </c>
      <c r="N64" s="114">
        <v>12067.622000000001</v>
      </c>
      <c r="O64" s="102">
        <f t="shared" si="15"/>
        <v>22556.302803738319</v>
      </c>
      <c r="P64" s="102">
        <f t="shared" si="14"/>
        <v>69.798961000707848</v>
      </c>
    </row>
    <row r="65" spans="1:50" ht="12" customHeight="1" x14ac:dyDescent="0.2">
      <c r="A65" s="103">
        <v>2017</v>
      </c>
      <c r="B65" s="104">
        <v>325.20603</v>
      </c>
      <c r="C65" s="137">
        <v>9008.6270000000004</v>
      </c>
      <c r="D65" s="137">
        <v>3297.3637703284253</v>
      </c>
      <c r="E65" s="124" t="s">
        <v>4</v>
      </c>
      <c r="F65" s="102">
        <f t="shared" si="10"/>
        <v>3297.3637703284253</v>
      </c>
      <c r="G65" s="138">
        <v>4338.9210000000003</v>
      </c>
      <c r="H65" s="102">
        <f t="shared" si="11"/>
        <v>16644.911770328428</v>
      </c>
      <c r="I65" s="137">
        <v>308.58213999999998</v>
      </c>
      <c r="J65" s="102">
        <f t="shared" si="12"/>
        <v>133.98977032842595</v>
      </c>
      <c r="K65" s="124" t="s">
        <v>4</v>
      </c>
      <c r="L65" s="139">
        <v>23.531999999999996</v>
      </c>
      <c r="M65" s="138">
        <v>4127.9579999999996</v>
      </c>
      <c r="N65" s="137">
        <v>12050.849860000002</v>
      </c>
      <c r="O65" s="102">
        <f t="shared" si="15"/>
        <v>22524.953009345798</v>
      </c>
      <c r="P65" s="102">
        <f t="shared" si="14"/>
        <v>69.263638836419474</v>
      </c>
    </row>
    <row r="66" spans="1:50" ht="12" customHeight="1" x14ac:dyDescent="0.2">
      <c r="A66" s="112">
        <v>2018</v>
      </c>
      <c r="B66" s="113">
        <v>326.92397599999998</v>
      </c>
      <c r="C66" s="114">
        <v>9395.8719999999994</v>
      </c>
      <c r="D66" s="114">
        <v>3154.9074136912259</v>
      </c>
      <c r="E66" s="106" t="s">
        <v>4</v>
      </c>
      <c r="F66" s="68">
        <f t="shared" si="10"/>
        <v>3154.9074136912259</v>
      </c>
      <c r="G66" s="115">
        <v>4127.9579999999996</v>
      </c>
      <c r="H66" s="68">
        <f t="shared" si="11"/>
        <v>16678.737413691226</v>
      </c>
      <c r="I66" s="114">
        <v>254.89374000000001</v>
      </c>
      <c r="J66" s="68">
        <f t="shared" si="12"/>
        <v>5.4204136912267131</v>
      </c>
      <c r="K66" s="106" t="s">
        <v>4</v>
      </c>
      <c r="L66" s="116">
        <v>30.720999999999997</v>
      </c>
      <c r="M66" s="115">
        <v>4378.1059999999998</v>
      </c>
      <c r="N66" s="114">
        <v>12009.596259999998</v>
      </c>
      <c r="O66" s="102">
        <f t="shared" si="15"/>
        <v>22447.843476635509</v>
      </c>
      <c r="P66" s="102">
        <f t="shared" si="14"/>
        <v>68.663802977348809</v>
      </c>
    </row>
    <row r="67" spans="1:50" ht="12" customHeight="1" x14ac:dyDescent="0.2">
      <c r="A67" s="160">
        <v>2019</v>
      </c>
      <c r="B67" s="161">
        <v>328.475998</v>
      </c>
      <c r="C67" s="133">
        <v>8518.7649999999994</v>
      </c>
      <c r="D67" s="137">
        <v>3174.6822491988123</v>
      </c>
      <c r="E67" s="162" t="s">
        <v>4</v>
      </c>
      <c r="F67" s="163">
        <f t="shared" si="10"/>
        <v>3174.6822491988123</v>
      </c>
      <c r="G67" s="134">
        <v>4378.1059999999998</v>
      </c>
      <c r="H67" s="163">
        <f t="shared" si="11"/>
        <v>16071.553249198812</v>
      </c>
      <c r="I67" s="133">
        <v>162.40019000000001</v>
      </c>
      <c r="J67" s="163">
        <f t="shared" si="12"/>
        <v>2.8172491988116235</v>
      </c>
      <c r="K67" s="162" t="s">
        <v>4</v>
      </c>
      <c r="L67" s="135">
        <v>24.872</v>
      </c>
      <c r="M67" s="138">
        <v>3854.623</v>
      </c>
      <c r="N67" s="133">
        <v>12026.84081</v>
      </c>
      <c r="O67" s="102">
        <f t="shared" si="15"/>
        <v>22480.076280373829</v>
      </c>
      <c r="P67" s="102">
        <f t="shared" si="14"/>
        <v>68.437500509166057</v>
      </c>
    </row>
    <row r="68" spans="1:50" ht="12" customHeight="1" x14ac:dyDescent="0.2">
      <c r="A68" s="112">
        <v>2020</v>
      </c>
      <c r="B68" s="113">
        <v>330.11398000000003</v>
      </c>
      <c r="C68" s="114">
        <v>8469.5089700000008</v>
      </c>
      <c r="D68" s="114">
        <v>4114.9646473070752</v>
      </c>
      <c r="E68" s="106" t="s">
        <v>4</v>
      </c>
      <c r="F68" s="68">
        <f t="shared" si="10"/>
        <v>4114.9646473070752</v>
      </c>
      <c r="G68" s="164">
        <v>3854.623</v>
      </c>
      <c r="H68" s="68">
        <f t="shared" si="11"/>
        <v>16439.096617307077</v>
      </c>
      <c r="I68" s="165">
        <v>178.67635999999999</v>
      </c>
      <c r="J68" s="68">
        <f t="shared" si="12"/>
        <v>10.800617307078937</v>
      </c>
      <c r="K68" s="106" t="s">
        <v>4</v>
      </c>
      <c r="L68" s="167">
        <v>21.263999999999999</v>
      </c>
      <c r="M68" s="115">
        <v>4081.3919999999998</v>
      </c>
      <c r="N68" s="168">
        <v>12146.96364</v>
      </c>
      <c r="O68" s="102">
        <f t="shared" si="15"/>
        <v>22704.604934579438</v>
      </c>
      <c r="P68" s="102">
        <f t="shared" si="14"/>
        <v>68.778077603921645</v>
      </c>
    </row>
    <row r="69" spans="1:50" ht="12" customHeight="1" thickBot="1" x14ac:dyDescent="0.25">
      <c r="A69" s="151">
        <v>2021</v>
      </c>
      <c r="B69" s="152">
        <v>332.14052299999997</v>
      </c>
      <c r="C69" s="155">
        <v>9221.7613300000012</v>
      </c>
      <c r="D69" s="166">
        <v>3388.8357850733064</v>
      </c>
      <c r="E69" s="182" t="s">
        <v>4</v>
      </c>
      <c r="F69" s="155">
        <f t="shared" si="10"/>
        <v>3388.8357850733064</v>
      </c>
      <c r="G69" s="155">
        <v>4081.3919999999998</v>
      </c>
      <c r="H69" s="155">
        <f t="shared" si="11"/>
        <v>16691.989115073309</v>
      </c>
      <c r="I69" s="181">
        <v>162.42573999999999</v>
      </c>
      <c r="J69" s="159">
        <f t="shared" si="12"/>
        <v>44.801115073307301</v>
      </c>
      <c r="K69" s="182" t="s">
        <v>4</v>
      </c>
      <c r="L69" s="183">
        <v>29.425999999999995</v>
      </c>
      <c r="M69" s="184">
        <v>4062.2269999999999</v>
      </c>
      <c r="N69" s="166">
        <v>12393.109260000001</v>
      </c>
      <c r="O69" s="159">
        <f t="shared" si="15"/>
        <v>23164.690205607476</v>
      </c>
      <c r="P69" s="159">
        <f t="shared" si="14"/>
        <v>69.743643432534355</v>
      </c>
    </row>
    <row r="70" spans="1:50" ht="12" customHeight="1" thickTop="1" x14ac:dyDescent="0.2">
      <c r="A70" s="4" t="s">
        <v>3</v>
      </c>
      <c r="B70" s="4"/>
      <c r="Q70" s="4"/>
    </row>
    <row r="71" spans="1:50" ht="12" customHeight="1" x14ac:dyDescent="0.2">
      <c r="A71" s="4"/>
      <c r="B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2" customHeight="1" x14ac:dyDescent="0.2">
      <c r="A72" s="4" t="s">
        <v>85</v>
      </c>
      <c r="B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2" customHeight="1" x14ac:dyDescent="0.2">
      <c r="A73" s="4"/>
      <c r="B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ht="12" customHeight="1" x14ac:dyDescent="0.2">
      <c r="A74" s="5" t="s">
        <v>88</v>
      </c>
      <c r="B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ht="12" customHeight="1" x14ac:dyDescent="0.2">
      <c r="A75" s="4"/>
      <c r="B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ht="12" customHeight="1" x14ac:dyDescent="0.2">
      <c r="A76" s="4"/>
      <c r="B76" s="4"/>
      <c r="Q76" s="4"/>
    </row>
    <row r="77" spans="1:50" ht="12" customHeight="1" x14ac:dyDescent="0.2">
      <c r="E77" s="12"/>
      <c r="F77" s="12"/>
      <c r="G77" s="12"/>
      <c r="H77" s="27"/>
      <c r="L77" s="12"/>
      <c r="M77" s="12"/>
      <c r="N77" s="27"/>
    </row>
    <row r="78" spans="1:50" ht="12" customHeight="1" x14ac:dyDescent="0.2">
      <c r="E78" s="12"/>
      <c r="F78" s="12"/>
      <c r="G78" s="12"/>
      <c r="H78" s="27"/>
      <c r="L78" s="12"/>
      <c r="M78" s="12"/>
      <c r="N78" s="27"/>
    </row>
    <row r="79" spans="1:50" ht="12" customHeight="1" x14ac:dyDescent="0.2">
      <c r="L79" s="12"/>
      <c r="M79" s="12"/>
      <c r="N79" s="27"/>
    </row>
  </sheetData>
  <mergeCells count="22">
    <mergeCell ref="O1:P1"/>
    <mergeCell ref="C3:C6"/>
    <mergeCell ref="D5:D6"/>
    <mergeCell ref="E5:E6"/>
    <mergeCell ref="O5:O6"/>
    <mergeCell ref="I2:M2"/>
    <mergeCell ref="D3:F4"/>
    <mergeCell ref="F5:F6"/>
    <mergeCell ref="G3:G6"/>
    <mergeCell ref="I3:I6"/>
    <mergeCell ref="A1:N1"/>
    <mergeCell ref="N2:P3"/>
    <mergeCell ref="N4:N6"/>
    <mergeCell ref="B2:B6"/>
    <mergeCell ref="A2:A6"/>
    <mergeCell ref="C7:N7"/>
    <mergeCell ref="K3:K6"/>
    <mergeCell ref="L3:L6"/>
    <mergeCell ref="J3:J6"/>
    <mergeCell ref="P5:P6"/>
    <mergeCell ref="H3:H6"/>
    <mergeCell ref="M3:M6"/>
  </mergeCells>
  <phoneticPr fontId="4" type="noConversion"/>
  <printOptions horizontalCentered="1" verticalCentered="1"/>
  <pageMargins left="0.25" right="0.25" top="0.75" bottom="0.75" header="0" footer="0"/>
  <pageSetup scale="97" fitToHeight="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autoPageBreaks="0" fitToPage="1"/>
  </sheetPr>
  <dimension ref="A1:IK101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O1"/>
    </sheetView>
  </sheetViews>
  <sheetFormatPr defaultColWidth="12.77734375" defaultRowHeight="12" customHeight="1" x14ac:dyDescent="0.2"/>
  <cols>
    <col min="1" max="1" width="12.77734375" style="2" customWidth="1"/>
    <col min="2" max="2" width="12.77734375" style="3" customWidth="1"/>
    <col min="3" max="29" width="12.77734375" style="4" customWidth="1"/>
    <col min="30" max="37" width="12.77734375" style="5" customWidth="1"/>
    <col min="38" max="16384" width="12.77734375" style="6"/>
  </cols>
  <sheetData>
    <row r="1" spans="1:245" s="42" customFormat="1" ht="12" customHeight="1" thickBot="1" x14ac:dyDescent="0.25">
      <c r="A1" s="191" t="s">
        <v>86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8" t="s">
        <v>5</v>
      </c>
      <c r="Q1" s="198"/>
      <c r="R1" s="191" t="s">
        <v>97</v>
      </c>
      <c r="S1" s="191"/>
      <c r="T1" s="191"/>
      <c r="U1" s="191"/>
      <c r="V1" s="191"/>
      <c r="W1" s="191"/>
      <c r="X1" s="191"/>
      <c r="Y1" s="191"/>
      <c r="Z1" s="191"/>
      <c r="AA1" s="191"/>
      <c r="AB1" s="198" t="s">
        <v>5</v>
      </c>
      <c r="AC1" s="198"/>
      <c r="AD1" s="7"/>
      <c r="AE1" s="7"/>
      <c r="AF1" s="7"/>
      <c r="AG1" s="7"/>
      <c r="AH1" s="7"/>
      <c r="AI1" s="7"/>
      <c r="AJ1" s="7"/>
      <c r="AK1" s="41"/>
    </row>
    <row r="2" spans="1:245" ht="12" customHeight="1" thickTop="1" x14ac:dyDescent="0.2">
      <c r="A2" s="208" t="s">
        <v>0</v>
      </c>
      <c r="B2" s="201" t="s">
        <v>29</v>
      </c>
      <c r="C2" s="8" t="s">
        <v>13</v>
      </c>
      <c r="D2" s="9"/>
      <c r="E2" s="9"/>
      <c r="F2" s="9"/>
      <c r="G2" s="9"/>
      <c r="H2" s="8"/>
      <c r="I2" s="8"/>
      <c r="J2" s="9"/>
      <c r="K2" s="9"/>
      <c r="L2" s="235" t="s">
        <v>50</v>
      </c>
      <c r="M2" s="236"/>
      <c r="N2" s="236"/>
      <c r="O2" s="236"/>
      <c r="P2" s="236"/>
      <c r="Q2" s="236"/>
      <c r="R2" s="236"/>
      <c r="S2" s="236"/>
      <c r="T2" s="254"/>
      <c r="U2" s="245" t="s">
        <v>49</v>
      </c>
      <c r="V2" s="246"/>
      <c r="W2" s="246"/>
      <c r="X2" s="246"/>
      <c r="Y2" s="246"/>
      <c r="Z2" s="246"/>
      <c r="AA2" s="246"/>
      <c r="AB2" s="246"/>
      <c r="AC2" s="246"/>
    </row>
    <row r="3" spans="1:245" ht="12" customHeight="1" x14ac:dyDescent="0.2">
      <c r="A3" s="209"/>
      <c r="B3" s="202"/>
      <c r="C3" s="13" t="s">
        <v>14</v>
      </c>
      <c r="D3" s="15"/>
      <c r="E3" s="16"/>
      <c r="F3" s="13" t="s">
        <v>16</v>
      </c>
      <c r="G3" s="15"/>
      <c r="H3" s="16"/>
      <c r="I3" s="13" t="s">
        <v>56</v>
      </c>
      <c r="J3" s="15"/>
      <c r="K3" s="16"/>
      <c r="L3" s="13" t="s">
        <v>17</v>
      </c>
      <c r="M3" s="15"/>
      <c r="N3" s="16"/>
      <c r="O3" s="13" t="s">
        <v>18</v>
      </c>
      <c r="P3" s="15"/>
      <c r="Q3" s="16"/>
      <c r="R3" s="13" t="s">
        <v>19</v>
      </c>
      <c r="S3" s="15"/>
      <c r="T3" s="16"/>
      <c r="U3" s="206"/>
      <c r="V3" s="247"/>
      <c r="W3" s="247"/>
      <c r="X3" s="247"/>
      <c r="Y3" s="247"/>
      <c r="Z3" s="247"/>
      <c r="AA3" s="247"/>
      <c r="AB3" s="247"/>
      <c r="AC3" s="247"/>
    </row>
    <row r="4" spans="1:245" ht="12" customHeight="1" x14ac:dyDescent="0.2">
      <c r="A4" s="209"/>
      <c r="B4" s="202"/>
      <c r="C4" s="216" t="s">
        <v>90</v>
      </c>
      <c r="D4" s="216" t="s">
        <v>91</v>
      </c>
      <c r="E4" s="199" t="s">
        <v>74</v>
      </c>
      <c r="F4" s="216" t="s">
        <v>90</v>
      </c>
      <c r="G4" s="216" t="s">
        <v>91</v>
      </c>
      <c r="H4" s="199" t="s">
        <v>74</v>
      </c>
      <c r="I4" s="216" t="s">
        <v>90</v>
      </c>
      <c r="J4" s="216" t="s">
        <v>91</v>
      </c>
      <c r="K4" s="199" t="s">
        <v>74</v>
      </c>
      <c r="L4" s="216" t="s">
        <v>90</v>
      </c>
      <c r="M4" s="216" t="s">
        <v>91</v>
      </c>
      <c r="N4" s="199" t="s">
        <v>74</v>
      </c>
      <c r="O4" s="216" t="s">
        <v>90</v>
      </c>
      <c r="P4" s="216" t="s">
        <v>91</v>
      </c>
      <c r="Q4" s="199" t="s">
        <v>74</v>
      </c>
      <c r="R4" s="216" t="s">
        <v>90</v>
      </c>
      <c r="S4" s="216" t="s">
        <v>91</v>
      </c>
      <c r="T4" s="199" t="s">
        <v>74</v>
      </c>
      <c r="U4" s="251" t="s">
        <v>1</v>
      </c>
      <c r="V4" s="252"/>
      <c r="W4" s="253"/>
      <c r="X4" s="13" t="s">
        <v>1</v>
      </c>
      <c r="Y4" s="14"/>
      <c r="Z4" s="17"/>
      <c r="AA4" s="13" t="s">
        <v>25</v>
      </c>
      <c r="AB4" s="14"/>
      <c r="AC4" s="14"/>
    </row>
    <row r="5" spans="1:245" ht="12" customHeight="1" x14ac:dyDescent="0.2">
      <c r="A5" s="209"/>
      <c r="B5" s="202"/>
      <c r="C5" s="217"/>
      <c r="D5" s="217"/>
      <c r="E5" s="211"/>
      <c r="F5" s="217"/>
      <c r="G5" s="217"/>
      <c r="H5" s="211"/>
      <c r="I5" s="217"/>
      <c r="J5" s="217"/>
      <c r="K5" s="211"/>
      <c r="L5" s="217"/>
      <c r="M5" s="217"/>
      <c r="N5" s="211"/>
      <c r="O5" s="217"/>
      <c r="P5" s="217"/>
      <c r="Q5" s="211"/>
      <c r="R5" s="217"/>
      <c r="S5" s="217"/>
      <c r="T5" s="211"/>
      <c r="U5" s="216" t="s">
        <v>90</v>
      </c>
      <c r="V5" s="216" t="s">
        <v>91</v>
      </c>
      <c r="W5" s="222" t="s">
        <v>74</v>
      </c>
      <c r="X5" s="216" t="s">
        <v>90</v>
      </c>
      <c r="Y5" s="216" t="s">
        <v>91</v>
      </c>
      <c r="Z5" s="222" t="s">
        <v>74</v>
      </c>
      <c r="AA5" s="216" t="s">
        <v>90</v>
      </c>
      <c r="AB5" s="216" t="s">
        <v>91</v>
      </c>
      <c r="AC5" s="192" t="s">
        <v>74</v>
      </c>
      <c r="AD5" s="18"/>
    </row>
    <row r="6" spans="1:245" ht="12" customHeight="1" x14ac:dyDescent="0.2">
      <c r="A6" s="210"/>
      <c r="B6" s="203"/>
      <c r="C6" s="218"/>
      <c r="D6" s="218"/>
      <c r="E6" s="200"/>
      <c r="F6" s="218"/>
      <c r="G6" s="218"/>
      <c r="H6" s="200"/>
      <c r="I6" s="218"/>
      <c r="J6" s="218"/>
      <c r="K6" s="200"/>
      <c r="L6" s="218"/>
      <c r="M6" s="218"/>
      <c r="N6" s="200"/>
      <c r="O6" s="218"/>
      <c r="P6" s="218"/>
      <c r="Q6" s="200"/>
      <c r="R6" s="218"/>
      <c r="S6" s="218"/>
      <c r="T6" s="200"/>
      <c r="U6" s="223"/>
      <c r="V6" s="223"/>
      <c r="W6" s="223"/>
      <c r="X6" s="223"/>
      <c r="Y6" s="223"/>
      <c r="Z6" s="223"/>
      <c r="AA6" s="223"/>
      <c r="AB6" s="223"/>
      <c r="AC6" s="195"/>
    </row>
    <row r="7" spans="1:245" ht="12" customHeight="1" x14ac:dyDescent="0.25">
      <c r="A7" s="58"/>
      <c r="B7" s="52" t="s">
        <v>35</v>
      </c>
      <c r="C7" s="248" t="s">
        <v>72</v>
      </c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50"/>
      <c r="U7" s="189" t="s">
        <v>78</v>
      </c>
      <c r="V7" s="190"/>
      <c r="W7" s="190"/>
      <c r="X7" s="189" t="s">
        <v>79</v>
      </c>
      <c r="Y7" s="189"/>
      <c r="Z7" s="189"/>
      <c r="AA7" s="189" t="s">
        <v>80</v>
      </c>
      <c r="AB7" s="189"/>
      <c r="AC7" s="189"/>
      <c r="AD7" s="59" t="s">
        <v>2</v>
      </c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</row>
    <row r="8" spans="1:245" ht="12" customHeight="1" x14ac:dyDescent="0.25">
      <c r="A8" s="28">
        <v>1966</v>
      </c>
      <c r="B8" s="46">
        <v>196.56</v>
      </c>
      <c r="C8" s="34" t="s">
        <v>4</v>
      </c>
      <c r="D8" s="34" t="s">
        <v>4</v>
      </c>
      <c r="E8" s="34" t="s">
        <v>4</v>
      </c>
      <c r="F8" s="34" t="s">
        <v>4</v>
      </c>
      <c r="G8" s="34" t="s">
        <v>4</v>
      </c>
      <c r="H8" s="34" t="s">
        <v>4</v>
      </c>
      <c r="I8" s="34" t="s">
        <v>4</v>
      </c>
      <c r="J8" s="34" t="s">
        <v>4</v>
      </c>
      <c r="K8" s="34" t="s">
        <v>4</v>
      </c>
      <c r="L8" s="34" t="s">
        <v>4</v>
      </c>
      <c r="M8" s="34" t="s">
        <v>4</v>
      </c>
      <c r="N8" s="34" t="s">
        <v>4</v>
      </c>
      <c r="O8" s="34" t="s">
        <v>4</v>
      </c>
      <c r="P8" s="34" t="s">
        <v>4</v>
      </c>
      <c r="Q8" s="34" t="s">
        <v>4</v>
      </c>
      <c r="R8" s="34" t="s">
        <v>4</v>
      </c>
      <c r="S8" s="34" t="s">
        <v>4</v>
      </c>
      <c r="T8" s="34" t="s">
        <v>4</v>
      </c>
      <c r="U8" s="34" t="s">
        <v>4</v>
      </c>
      <c r="V8" s="34" t="s">
        <v>4</v>
      </c>
      <c r="W8" s="34" t="s">
        <v>4</v>
      </c>
      <c r="X8" s="34" t="s">
        <v>4</v>
      </c>
      <c r="Y8" s="34" t="s">
        <v>4</v>
      </c>
      <c r="Z8" s="34" t="s">
        <v>4</v>
      </c>
      <c r="AA8" s="34" t="s">
        <v>4</v>
      </c>
      <c r="AB8" s="34" t="s">
        <v>4</v>
      </c>
      <c r="AC8" s="34" t="s">
        <v>4</v>
      </c>
      <c r="AD8" s="59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</row>
    <row r="9" spans="1:245" ht="12" customHeight="1" x14ac:dyDescent="0.2">
      <c r="A9" s="28">
        <v>1967</v>
      </c>
      <c r="B9" s="46">
        <v>198.71199999999999</v>
      </c>
      <c r="C9" s="29">
        <v>3</v>
      </c>
      <c r="D9" s="34" t="s">
        <v>4</v>
      </c>
      <c r="E9" s="29">
        <f>SUM(C9,D9)</f>
        <v>3</v>
      </c>
      <c r="F9" s="34" t="s">
        <v>4</v>
      </c>
      <c r="G9" s="34" t="s">
        <v>4</v>
      </c>
      <c r="H9" s="34" t="s">
        <v>4</v>
      </c>
      <c r="I9" s="29">
        <v>3</v>
      </c>
      <c r="J9" s="34" t="s">
        <v>4</v>
      </c>
      <c r="K9" s="29">
        <f>SUM(I9,J9)</f>
        <v>3</v>
      </c>
      <c r="L9" s="34" t="s">
        <v>4</v>
      </c>
      <c r="M9" s="34" t="s">
        <v>4</v>
      </c>
      <c r="N9" s="48" t="s">
        <v>4</v>
      </c>
      <c r="O9" s="34" t="s">
        <v>4</v>
      </c>
      <c r="P9" s="34" t="s">
        <v>4</v>
      </c>
      <c r="Q9" s="47" t="s">
        <v>4</v>
      </c>
      <c r="R9" s="34" t="s">
        <v>4</v>
      </c>
      <c r="S9" s="34" t="s">
        <v>4</v>
      </c>
      <c r="T9" s="48" t="s">
        <v>4</v>
      </c>
      <c r="U9" s="30">
        <f>I9-SUM(L9,O9,R9)</f>
        <v>3</v>
      </c>
      <c r="V9" s="48" t="s">
        <v>4</v>
      </c>
      <c r="W9" s="29">
        <f>SUM(U9,V9)</f>
        <v>3</v>
      </c>
      <c r="X9" s="29">
        <f>U9*2</f>
        <v>6</v>
      </c>
      <c r="Y9" s="48" t="s">
        <v>4</v>
      </c>
      <c r="Z9" s="29">
        <f>SUM(X9,Y9)</f>
        <v>6</v>
      </c>
      <c r="AA9" s="29">
        <f>X9/B9</f>
        <v>3.0194452272635775E-2</v>
      </c>
      <c r="AB9" s="48" t="s">
        <v>4</v>
      </c>
      <c r="AC9" s="29">
        <f>SUM(AA9,AB9)</f>
        <v>3.0194452272635775E-2</v>
      </c>
    </row>
    <row r="10" spans="1:245" ht="12" customHeight="1" x14ac:dyDescent="0.2">
      <c r="A10" s="28">
        <v>1968</v>
      </c>
      <c r="B10" s="46">
        <v>200.70599999999999</v>
      </c>
      <c r="C10" s="29">
        <v>15</v>
      </c>
      <c r="D10" s="34" t="s">
        <v>4</v>
      </c>
      <c r="E10" s="29">
        <f t="shared" ref="E10:E42" si="0">SUM(C10,D10)</f>
        <v>15</v>
      </c>
      <c r="F10" s="34" t="s">
        <v>4</v>
      </c>
      <c r="G10" s="34" t="s">
        <v>4</v>
      </c>
      <c r="H10" s="34" t="s">
        <v>4</v>
      </c>
      <c r="I10" s="29">
        <v>15</v>
      </c>
      <c r="J10" s="34" t="s">
        <v>4</v>
      </c>
      <c r="K10" s="29">
        <f>SUM(I10,J10)</f>
        <v>15</v>
      </c>
      <c r="L10" s="34" t="s">
        <v>4</v>
      </c>
      <c r="M10" s="34" t="s">
        <v>4</v>
      </c>
      <c r="N10" s="48" t="s">
        <v>4</v>
      </c>
      <c r="O10" s="34" t="s">
        <v>4</v>
      </c>
      <c r="P10" s="34" t="s">
        <v>4</v>
      </c>
      <c r="Q10" s="47" t="s">
        <v>4</v>
      </c>
      <c r="R10" s="34" t="s">
        <v>4</v>
      </c>
      <c r="S10" s="34" t="s">
        <v>4</v>
      </c>
      <c r="T10" s="48" t="s">
        <v>4</v>
      </c>
      <c r="U10" s="29">
        <f t="shared" ref="U10:U35" si="1">I10-SUM(L10,O10,R10)</f>
        <v>15</v>
      </c>
      <c r="V10" s="48" t="s">
        <v>4</v>
      </c>
      <c r="W10" s="29">
        <f t="shared" ref="W10:W35" si="2">SUM(U10,V10)</f>
        <v>15</v>
      </c>
      <c r="X10" s="29">
        <f t="shared" ref="X10:X35" si="3">U10*2</f>
        <v>30</v>
      </c>
      <c r="Y10" s="48" t="s">
        <v>4</v>
      </c>
      <c r="Z10" s="29">
        <f t="shared" ref="Z10:Z35" si="4">SUM(X10,Y10)</f>
        <v>30</v>
      </c>
      <c r="AA10" s="29">
        <f t="shared" ref="AA10:AA35" si="5">X10/B10</f>
        <v>0.14947236256016264</v>
      </c>
      <c r="AB10" s="48" t="s">
        <v>4</v>
      </c>
      <c r="AC10" s="29">
        <f t="shared" ref="AC10:AC35" si="6">SUM(AA10,AB10)</f>
        <v>0.14947236256016264</v>
      </c>
    </row>
    <row r="11" spans="1:245" ht="12" customHeight="1" x14ac:dyDescent="0.2">
      <c r="A11" s="28">
        <v>1969</v>
      </c>
      <c r="B11" s="46">
        <v>202.67699999999999</v>
      </c>
      <c r="C11" s="29">
        <v>33</v>
      </c>
      <c r="D11" s="34" t="s">
        <v>4</v>
      </c>
      <c r="E11" s="29">
        <f t="shared" si="0"/>
        <v>33</v>
      </c>
      <c r="F11" s="34" t="s">
        <v>4</v>
      </c>
      <c r="G11" s="34" t="s">
        <v>4</v>
      </c>
      <c r="H11" s="34" t="s">
        <v>4</v>
      </c>
      <c r="I11" s="29">
        <v>33</v>
      </c>
      <c r="J11" s="34" t="s">
        <v>4</v>
      </c>
      <c r="K11" s="29">
        <f t="shared" ref="K11:K35" si="7">SUM(I11,J11)</f>
        <v>33</v>
      </c>
      <c r="L11" s="34" t="s">
        <v>4</v>
      </c>
      <c r="M11" s="34" t="s">
        <v>4</v>
      </c>
      <c r="N11" s="48" t="s">
        <v>4</v>
      </c>
      <c r="O11" s="34" t="s">
        <v>4</v>
      </c>
      <c r="P11" s="34" t="s">
        <v>4</v>
      </c>
      <c r="Q11" s="47" t="s">
        <v>4</v>
      </c>
      <c r="R11" s="34" t="s">
        <v>4</v>
      </c>
      <c r="S11" s="34" t="s">
        <v>4</v>
      </c>
      <c r="T11" s="48" t="s">
        <v>4</v>
      </c>
      <c r="U11" s="29">
        <f t="shared" si="1"/>
        <v>33</v>
      </c>
      <c r="V11" s="48" t="s">
        <v>4</v>
      </c>
      <c r="W11" s="29">
        <f t="shared" si="2"/>
        <v>33</v>
      </c>
      <c r="X11" s="29">
        <f t="shared" si="3"/>
        <v>66</v>
      </c>
      <c r="Y11" s="48" t="s">
        <v>4</v>
      </c>
      <c r="Z11" s="29">
        <f t="shared" si="4"/>
        <v>66</v>
      </c>
      <c r="AA11" s="29">
        <f t="shared" si="5"/>
        <v>0.32564129131573882</v>
      </c>
      <c r="AB11" s="48" t="s">
        <v>4</v>
      </c>
      <c r="AC11" s="29">
        <f t="shared" si="6"/>
        <v>0.32564129131573882</v>
      </c>
    </row>
    <row r="12" spans="1:245" ht="12" customHeight="1" x14ac:dyDescent="0.2">
      <c r="A12" s="28">
        <v>1970</v>
      </c>
      <c r="B12" s="46">
        <v>205.05199999999999</v>
      </c>
      <c r="C12" s="29">
        <v>57</v>
      </c>
      <c r="D12" s="34" t="s">
        <v>4</v>
      </c>
      <c r="E12" s="29">
        <f t="shared" si="0"/>
        <v>57</v>
      </c>
      <c r="F12" s="34" t="s">
        <v>4</v>
      </c>
      <c r="G12" s="34" t="s">
        <v>4</v>
      </c>
      <c r="H12" s="34" t="s">
        <v>4</v>
      </c>
      <c r="I12" s="29">
        <v>57</v>
      </c>
      <c r="J12" s="34" t="s">
        <v>4</v>
      </c>
      <c r="K12" s="29">
        <f t="shared" si="7"/>
        <v>57</v>
      </c>
      <c r="L12" s="34" t="s">
        <v>4</v>
      </c>
      <c r="M12" s="34" t="s">
        <v>4</v>
      </c>
      <c r="N12" s="48" t="s">
        <v>4</v>
      </c>
      <c r="O12" s="34" t="s">
        <v>4</v>
      </c>
      <c r="P12" s="34" t="s">
        <v>4</v>
      </c>
      <c r="Q12" s="47" t="s">
        <v>4</v>
      </c>
      <c r="R12" s="29">
        <v>0.81731179071873838</v>
      </c>
      <c r="S12" s="34" t="s">
        <v>4</v>
      </c>
      <c r="T12" s="29">
        <f t="shared" ref="T12:T35" si="8">SUM(R12,S12)</f>
        <v>0.81731179071873838</v>
      </c>
      <c r="U12" s="29">
        <f t="shared" si="1"/>
        <v>56.18268820928126</v>
      </c>
      <c r="V12" s="48" t="s">
        <v>4</v>
      </c>
      <c r="W12" s="29">
        <f t="shared" si="2"/>
        <v>56.18268820928126</v>
      </c>
      <c r="X12" s="29">
        <f t="shared" si="3"/>
        <v>112.36537641856252</v>
      </c>
      <c r="Y12" s="48" t="s">
        <v>4</v>
      </c>
      <c r="Z12" s="29">
        <f t="shared" si="4"/>
        <v>112.36537641856252</v>
      </c>
      <c r="AA12" s="29">
        <f t="shared" si="5"/>
        <v>0.54798478638863568</v>
      </c>
      <c r="AB12" s="48" t="s">
        <v>4</v>
      </c>
      <c r="AC12" s="29">
        <f t="shared" si="6"/>
        <v>0.54798478638863568</v>
      </c>
      <c r="AD12" s="10"/>
      <c r="AE12" s="10"/>
      <c r="AF12" s="10"/>
      <c r="AG12" s="10"/>
      <c r="AH12" s="10"/>
      <c r="AI12" s="10"/>
      <c r="AJ12" s="10"/>
      <c r="AK12" s="1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</row>
    <row r="13" spans="1:245" ht="12" customHeight="1" x14ac:dyDescent="0.2">
      <c r="A13" s="69">
        <v>1971</v>
      </c>
      <c r="B13" s="70">
        <v>207.661</v>
      </c>
      <c r="C13" s="71">
        <v>87</v>
      </c>
      <c r="D13" s="78" t="s">
        <v>4</v>
      </c>
      <c r="E13" s="71">
        <f t="shared" si="0"/>
        <v>87</v>
      </c>
      <c r="F13" s="78" t="s">
        <v>4</v>
      </c>
      <c r="G13" s="78" t="s">
        <v>4</v>
      </c>
      <c r="H13" s="78" t="s">
        <v>4</v>
      </c>
      <c r="I13" s="71">
        <v>87</v>
      </c>
      <c r="J13" s="78" t="s">
        <v>4</v>
      </c>
      <c r="K13" s="71">
        <f t="shared" si="7"/>
        <v>87</v>
      </c>
      <c r="L13" s="78" t="s">
        <v>4</v>
      </c>
      <c r="M13" s="78" t="s">
        <v>4</v>
      </c>
      <c r="N13" s="84" t="s">
        <v>4</v>
      </c>
      <c r="O13" s="78" t="s">
        <v>4</v>
      </c>
      <c r="P13" s="78" t="s">
        <v>4</v>
      </c>
      <c r="Q13" s="85" t="s">
        <v>4</v>
      </c>
      <c r="R13" s="71">
        <v>1.3697578115196387</v>
      </c>
      <c r="S13" s="78" t="s">
        <v>4</v>
      </c>
      <c r="T13" s="71">
        <f t="shared" si="8"/>
        <v>1.3697578115196387</v>
      </c>
      <c r="U13" s="71">
        <f t="shared" si="1"/>
        <v>85.630242188480366</v>
      </c>
      <c r="V13" s="84" t="s">
        <v>4</v>
      </c>
      <c r="W13" s="71">
        <f t="shared" si="2"/>
        <v>85.630242188480366</v>
      </c>
      <c r="X13" s="71">
        <f t="shared" si="3"/>
        <v>171.26048437696073</v>
      </c>
      <c r="Y13" s="84" t="s">
        <v>4</v>
      </c>
      <c r="Z13" s="71">
        <f t="shared" si="4"/>
        <v>171.26048437696073</v>
      </c>
      <c r="AA13" s="71">
        <f t="shared" si="5"/>
        <v>0.82471183504346379</v>
      </c>
      <c r="AB13" s="84" t="s">
        <v>4</v>
      </c>
      <c r="AC13" s="71">
        <f t="shared" si="6"/>
        <v>0.82471183504346379</v>
      </c>
      <c r="AD13" s="10"/>
      <c r="AE13" s="10"/>
      <c r="AF13" s="10"/>
      <c r="AG13" s="10"/>
      <c r="AH13" s="10"/>
      <c r="AI13" s="10"/>
      <c r="AJ13" s="10"/>
      <c r="AK13" s="10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</row>
    <row r="14" spans="1:245" ht="12" customHeight="1" x14ac:dyDescent="0.2">
      <c r="A14" s="69">
        <v>1972</v>
      </c>
      <c r="B14" s="70">
        <v>209.89599999999999</v>
      </c>
      <c r="C14" s="71">
        <v>123</v>
      </c>
      <c r="D14" s="78" t="s">
        <v>4</v>
      </c>
      <c r="E14" s="71">
        <f t="shared" si="0"/>
        <v>123</v>
      </c>
      <c r="F14" s="78" t="s">
        <v>4</v>
      </c>
      <c r="G14" s="78" t="s">
        <v>4</v>
      </c>
      <c r="H14" s="78" t="s">
        <v>4</v>
      </c>
      <c r="I14" s="71">
        <v>123</v>
      </c>
      <c r="J14" s="78" t="s">
        <v>4</v>
      </c>
      <c r="K14" s="71">
        <f t="shared" si="7"/>
        <v>123</v>
      </c>
      <c r="L14" s="78" t="s">
        <v>4</v>
      </c>
      <c r="M14" s="78" t="s">
        <v>4</v>
      </c>
      <c r="N14" s="84" t="s">
        <v>4</v>
      </c>
      <c r="O14" s="78" t="s">
        <v>4</v>
      </c>
      <c r="P14" s="78" t="s">
        <v>4</v>
      </c>
      <c r="Q14" s="85" t="s">
        <v>4</v>
      </c>
      <c r="R14" s="71">
        <v>1.8399643268423196</v>
      </c>
      <c r="S14" s="78" t="s">
        <v>4</v>
      </c>
      <c r="T14" s="71">
        <f t="shared" si="8"/>
        <v>1.8399643268423196</v>
      </c>
      <c r="U14" s="71">
        <f t="shared" si="1"/>
        <v>121.16003567315768</v>
      </c>
      <c r="V14" s="84" t="s">
        <v>4</v>
      </c>
      <c r="W14" s="71">
        <f t="shared" si="2"/>
        <v>121.16003567315768</v>
      </c>
      <c r="X14" s="71">
        <f t="shared" si="3"/>
        <v>242.32007134631536</v>
      </c>
      <c r="Y14" s="84" t="s">
        <v>4</v>
      </c>
      <c r="Z14" s="71">
        <f t="shared" si="4"/>
        <v>242.32007134631536</v>
      </c>
      <c r="AA14" s="71">
        <f t="shared" si="5"/>
        <v>1.1544768425616276</v>
      </c>
      <c r="AB14" s="84" t="s">
        <v>4</v>
      </c>
      <c r="AC14" s="71">
        <f t="shared" si="6"/>
        <v>1.1544768425616276</v>
      </c>
      <c r="AD14" s="10"/>
      <c r="AE14" s="10"/>
      <c r="AF14" s="10"/>
      <c r="AG14" s="10"/>
      <c r="AH14" s="10"/>
      <c r="AI14" s="10"/>
      <c r="AJ14" s="10"/>
      <c r="AK14" s="10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</row>
    <row r="15" spans="1:245" ht="12" customHeight="1" x14ac:dyDescent="0.2">
      <c r="A15" s="69">
        <v>1973</v>
      </c>
      <c r="B15" s="70">
        <v>211.90899999999999</v>
      </c>
      <c r="C15" s="71">
        <v>222</v>
      </c>
      <c r="D15" s="78" t="s">
        <v>4</v>
      </c>
      <c r="E15" s="71">
        <f t="shared" si="0"/>
        <v>222</v>
      </c>
      <c r="F15" s="78" t="s">
        <v>4</v>
      </c>
      <c r="G15" s="78" t="s">
        <v>4</v>
      </c>
      <c r="H15" s="78" t="s">
        <v>4</v>
      </c>
      <c r="I15" s="71">
        <v>222</v>
      </c>
      <c r="J15" s="78" t="s">
        <v>4</v>
      </c>
      <c r="K15" s="71">
        <f t="shared" si="7"/>
        <v>222</v>
      </c>
      <c r="L15" s="78" t="s">
        <v>4</v>
      </c>
      <c r="M15" s="78" t="s">
        <v>4</v>
      </c>
      <c r="N15" s="84" t="s">
        <v>4</v>
      </c>
      <c r="O15" s="78" t="s">
        <v>4</v>
      </c>
      <c r="P15" s="78" t="s">
        <v>4</v>
      </c>
      <c r="Q15" s="85" t="s">
        <v>4</v>
      </c>
      <c r="R15" s="71">
        <v>3.5068438955983599</v>
      </c>
      <c r="S15" s="78" t="s">
        <v>4</v>
      </c>
      <c r="T15" s="71">
        <f t="shared" si="8"/>
        <v>3.5068438955983599</v>
      </c>
      <c r="U15" s="71">
        <f t="shared" si="1"/>
        <v>218.49315610440163</v>
      </c>
      <c r="V15" s="84" t="s">
        <v>4</v>
      </c>
      <c r="W15" s="71">
        <f t="shared" si="2"/>
        <v>218.49315610440163</v>
      </c>
      <c r="X15" s="71">
        <f t="shared" si="3"/>
        <v>436.98631220880327</v>
      </c>
      <c r="Y15" s="84" t="s">
        <v>4</v>
      </c>
      <c r="Z15" s="71">
        <f t="shared" si="4"/>
        <v>436.98631220880327</v>
      </c>
      <c r="AA15" s="71">
        <f t="shared" si="5"/>
        <v>2.0621413541133378</v>
      </c>
      <c r="AB15" s="84" t="s">
        <v>4</v>
      </c>
      <c r="AC15" s="71">
        <f t="shared" si="6"/>
        <v>2.0621413541133378</v>
      </c>
      <c r="AD15" s="10"/>
      <c r="AE15" s="10"/>
      <c r="AF15" s="10"/>
      <c r="AG15" s="10"/>
      <c r="AH15" s="10"/>
      <c r="AI15" s="10"/>
      <c r="AJ15" s="10"/>
      <c r="AK15" s="10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</row>
    <row r="16" spans="1:245" ht="12" customHeight="1" x14ac:dyDescent="0.2">
      <c r="A16" s="69">
        <v>1974</v>
      </c>
      <c r="B16" s="70">
        <v>213.85400000000001</v>
      </c>
      <c r="C16" s="71">
        <v>299</v>
      </c>
      <c r="D16" s="78" t="s">
        <v>4</v>
      </c>
      <c r="E16" s="71">
        <f t="shared" si="0"/>
        <v>299</v>
      </c>
      <c r="F16" s="78" t="s">
        <v>4</v>
      </c>
      <c r="G16" s="78" t="s">
        <v>4</v>
      </c>
      <c r="H16" s="78" t="s">
        <v>4</v>
      </c>
      <c r="I16" s="71">
        <v>299</v>
      </c>
      <c r="J16" s="78" t="s">
        <v>4</v>
      </c>
      <c r="K16" s="71">
        <f t="shared" si="7"/>
        <v>299</v>
      </c>
      <c r="L16" s="78" t="s">
        <v>4</v>
      </c>
      <c r="M16" s="78" t="s">
        <v>4</v>
      </c>
      <c r="N16" s="84" t="s">
        <v>4</v>
      </c>
      <c r="O16" s="78" t="s">
        <v>4</v>
      </c>
      <c r="P16" s="78" t="s">
        <v>4</v>
      </c>
      <c r="Q16" s="85" t="s">
        <v>4</v>
      </c>
      <c r="R16" s="71">
        <v>3.6079856075859591</v>
      </c>
      <c r="S16" s="78" t="s">
        <v>4</v>
      </c>
      <c r="T16" s="71">
        <f t="shared" si="8"/>
        <v>3.6079856075859591</v>
      </c>
      <c r="U16" s="71">
        <f t="shared" si="1"/>
        <v>295.39201439241407</v>
      </c>
      <c r="V16" s="84" t="s">
        <v>4</v>
      </c>
      <c r="W16" s="71">
        <f t="shared" si="2"/>
        <v>295.39201439241407</v>
      </c>
      <c r="X16" s="71">
        <f t="shared" si="3"/>
        <v>590.78402878482814</v>
      </c>
      <c r="Y16" s="84" t="s">
        <v>4</v>
      </c>
      <c r="Z16" s="71">
        <f t="shared" si="4"/>
        <v>590.78402878482814</v>
      </c>
      <c r="AA16" s="71">
        <f t="shared" si="5"/>
        <v>2.7625577673778752</v>
      </c>
      <c r="AB16" s="84" t="s">
        <v>4</v>
      </c>
      <c r="AC16" s="71">
        <f t="shared" si="6"/>
        <v>2.7625577673778752</v>
      </c>
      <c r="AD16" s="10"/>
      <c r="AE16" s="10"/>
      <c r="AF16" s="10"/>
      <c r="AG16" s="10"/>
      <c r="AH16" s="10"/>
      <c r="AI16" s="10"/>
      <c r="AJ16" s="10"/>
      <c r="AK16" s="10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</row>
    <row r="17" spans="1:245" ht="12" customHeight="1" x14ac:dyDescent="0.2">
      <c r="A17" s="69">
        <v>1975</v>
      </c>
      <c r="B17" s="70">
        <v>215.97300000000001</v>
      </c>
      <c r="C17" s="71">
        <v>532</v>
      </c>
      <c r="D17" s="78" t="s">
        <v>4</v>
      </c>
      <c r="E17" s="71">
        <f t="shared" si="0"/>
        <v>532</v>
      </c>
      <c r="F17" s="78" t="s">
        <v>4</v>
      </c>
      <c r="G17" s="78" t="s">
        <v>4</v>
      </c>
      <c r="H17" s="78" t="s">
        <v>4</v>
      </c>
      <c r="I17" s="71">
        <v>532</v>
      </c>
      <c r="J17" s="78" t="s">
        <v>4</v>
      </c>
      <c r="K17" s="71">
        <f t="shared" si="7"/>
        <v>532</v>
      </c>
      <c r="L17" s="71">
        <v>0.35499999999999998</v>
      </c>
      <c r="M17" s="78" t="s">
        <v>4</v>
      </c>
      <c r="N17" s="71">
        <f t="shared" ref="N17:N35" si="9">SUM(L17,M17)</f>
        <v>0.35499999999999998</v>
      </c>
      <c r="O17" s="78" t="s">
        <v>4</v>
      </c>
      <c r="P17" s="78" t="s">
        <v>4</v>
      </c>
      <c r="Q17" s="85" t="s">
        <v>4</v>
      </c>
      <c r="R17" s="71">
        <v>4.76</v>
      </c>
      <c r="S17" s="78" t="s">
        <v>4</v>
      </c>
      <c r="T17" s="71">
        <f t="shared" si="8"/>
        <v>4.76</v>
      </c>
      <c r="U17" s="71">
        <f t="shared" si="1"/>
        <v>526.88499999999999</v>
      </c>
      <c r="V17" s="84" t="s">
        <v>4</v>
      </c>
      <c r="W17" s="71">
        <f t="shared" si="2"/>
        <v>526.88499999999999</v>
      </c>
      <c r="X17" s="71">
        <f t="shared" si="3"/>
        <v>1053.77</v>
      </c>
      <c r="Y17" s="84" t="s">
        <v>4</v>
      </c>
      <c r="Z17" s="71">
        <f t="shared" si="4"/>
        <v>1053.77</v>
      </c>
      <c r="AA17" s="71">
        <f t="shared" si="5"/>
        <v>4.8791747116537714</v>
      </c>
      <c r="AB17" s="84" t="s">
        <v>4</v>
      </c>
      <c r="AC17" s="71">
        <f t="shared" si="6"/>
        <v>4.8791747116537714</v>
      </c>
      <c r="AD17" s="10"/>
      <c r="AE17" s="10"/>
      <c r="AF17" s="10"/>
      <c r="AG17" s="10"/>
      <c r="AH17" s="10"/>
      <c r="AI17" s="10"/>
      <c r="AJ17" s="10"/>
      <c r="AK17" s="10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</row>
    <row r="18" spans="1:245" ht="12" customHeight="1" x14ac:dyDescent="0.2">
      <c r="A18" s="28">
        <v>1976</v>
      </c>
      <c r="B18" s="46">
        <v>218.035</v>
      </c>
      <c r="C18" s="29">
        <v>787</v>
      </c>
      <c r="D18" s="34" t="s">
        <v>4</v>
      </c>
      <c r="E18" s="29">
        <f t="shared" si="0"/>
        <v>787</v>
      </c>
      <c r="F18" s="34" t="s">
        <v>4</v>
      </c>
      <c r="G18" s="34" t="s">
        <v>4</v>
      </c>
      <c r="H18" s="34" t="s">
        <v>4</v>
      </c>
      <c r="I18" s="29">
        <v>787</v>
      </c>
      <c r="J18" s="34" t="s">
        <v>4</v>
      </c>
      <c r="K18" s="29">
        <f t="shared" si="7"/>
        <v>787</v>
      </c>
      <c r="L18" s="29">
        <v>1</v>
      </c>
      <c r="M18" s="34" t="s">
        <v>4</v>
      </c>
      <c r="N18" s="29">
        <f t="shared" si="9"/>
        <v>1</v>
      </c>
      <c r="O18" s="34" t="s">
        <v>4</v>
      </c>
      <c r="P18" s="34" t="s">
        <v>4</v>
      </c>
      <c r="Q18" s="47" t="s">
        <v>4</v>
      </c>
      <c r="R18" s="29">
        <v>3.7923594251843973</v>
      </c>
      <c r="S18" s="34" t="s">
        <v>4</v>
      </c>
      <c r="T18" s="29">
        <f t="shared" si="8"/>
        <v>3.7923594251843973</v>
      </c>
      <c r="U18" s="29">
        <f t="shared" si="1"/>
        <v>782.20764057481563</v>
      </c>
      <c r="V18" s="48" t="s">
        <v>4</v>
      </c>
      <c r="W18" s="29">
        <f t="shared" si="2"/>
        <v>782.20764057481563</v>
      </c>
      <c r="X18" s="29">
        <f t="shared" si="3"/>
        <v>1564.4152811496313</v>
      </c>
      <c r="Y18" s="48" t="s">
        <v>4</v>
      </c>
      <c r="Z18" s="29">
        <f t="shared" si="4"/>
        <v>1564.4152811496313</v>
      </c>
      <c r="AA18" s="29">
        <f t="shared" si="5"/>
        <v>7.1750649260422925</v>
      </c>
      <c r="AB18" s="48" t="s">
        <v>4</v>
      </c>
      <c r="AC18" s="29">
        <f t="shared" si="6"/>
        <v>7.1750649260422925</v>
      </c>
      <c r="AD18" s="10"/>
      <c r="AE18" s="10"/>
      <c r="AF18" s="10"/>
      <c r="AG18" s="10"/>
      <c r="AH18" s="10"/>
      <c r="AI18" s="10"/>
      <c r="AJ18" s="10"/>
      <c r="AK18" s="10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</row>
    <row r="19" spans="1:245" ht="12" customHeight="1" x14ac:dyDescent="0.2">
      <c r="A19" s="28">
        <v>1977</v>
      </c>
      <c r="B19" s="46">
        <v>220.23899999999998</v>
      </c>
      <c r="C19" s="29">
        <v>1049</v>
      </c>
      <c r="D19" s="29">
        <v>15</v>
      </c>
      <c r="E19" s="29">
        <f t="shared" si="0"/>
        <v>1064</v>
      </c>
      <c r="F19" s="34" t="s">
        <v>4</v>
      </c>
      <c r="G19" s="34" t="s">
        <v>4</v>
      </c>
      <c r="H19" s="34" t="s">
        <v>4</v>
      </c>
      <c r="I19" s="29">
        <v>1049</v>
      </c>
      <c r="J19" s="29">
        <v>15</v>
      </c>
      <c r="K19" s="29">
        <f t="shared" si="7"/>
        <v>1064</v>
      </c>
      <c r="L19" s="29">
        <v>2.145</v>
      </c>
      <c r="M19" s="34" t="s">
        <v>4</v>
      </c>
      <c r="N19" s="29">
        <f t="shared" si="9"/>
        <v>2.145</v>
      </c>
      <c r="O19" s="34" t="s">
        <v>4</v>
      </c>
      <c r="P19" s="34" t="s">
        <v>4</v>
      </c>
      <c r="Q19" s="47" t="s">
        <v>4</v>
      </c>
      <c r="R19" s="29">
        <v>4.9576129798361634</v>
      </c>
      <c r="S19" s="34" t="s">
        <v>4</v>
      </c>
      <c r="T19" s="29">
        <f t="shared" si="8"/>
        <v>4.9576129798361634</v>
      </c>
      <c r="U19" s="29">
        <f t="shared" si="1"/>
        <v>1041.8973870201639</v>
      </c>
      <c r="V19" s="29">
        <f t="shared" ref="V19:V35" si="10">J19-SUM(M19,P19,S19)</f>
        <v>15</v>
      </c>
      <c r="W19" s="29">
        <f t="shared" si="2"/>
        <v>1056.8973870201639</v>
      </c>
      <c r="X19" s="29">
        <f t="shared" si="3"/>
        <v>2083.7947740403279</v>
      </c>
      <c r="Y19" s="29">
        <f t="shared" ref="Y19:Y35" si="11">V19*2</f>
        <v>30</v>
      </c>
      <c r="Z19" s="29">
        <f t="shared" si="4"/>
        <v>2113.7947740403279</v>
      </c>
      <c r="AA19" s="29">
        <f t="shared" si="5"/>
        <v>9.4615157807669306</v>
      </c>
      <c r="AB19" s="29">
        <f t="shared" ref="AB19:AB35" si="12">Y19/B19</f>
        <v>0.13621565662757279</v>
      </c>
      <c r="AC19" s="29">
        <f t="shared" si="6"/>
        <v>9.5977314373945042</v>
      </c>
      <c r="AD19" s="10"/>
      <c r="AE19" s="10"/>
      <c r="AF19" s="10"/>
      <c r="AG19" s="10"/>
      <c r="AH19" s="10"/>
      <c r="AI19" s="10"/>
      <c r="AJ19" s="10"/>
      <c r="AK19" s="10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</row>
    <row r="20" spans="1:245" ht="12" customHeight="1" x14ac:dyDescent="0.2">
      <c r="A20" s="28">
        <v>1978</v>
      </c>
      <c r="B20" s="46">
        <v>222.58500000000001</v>
      </c>
      <c r="C20" s="29">
        <v>1108</v>
      </c>
      <c r="D20" s="29">
        <v>100</v>
      </c>
      <c r="E20" s="29">
        <f t="shared" si="0"/>
        <v>1208</v>
      </c>
      <c r="F20" s="34" t="s">
        <v>4</v>
      </c>
      <c r="G20" s="34" t="s">
        <v>4</v>
      </c>
      <c r="H20" s="34" t="s">
        <v>4</v>
      </c>
      <c r="I20" s="29">
        <v>1108</v>
      </c>
      <c r="J20" s="29">
        <v>100</v>
      </c>
      <c r="K20" s="29">
        <f t="shared" si="7"/>
        <v>1208</v>
      </c>
      <c r="L20" s="29">
        <v>3.7959999999999998</v>
      </c>
      <c r="M20" s="34" t="s">
        <v>4</v>
      </c>
      <c r="N20" s="29">
        <f t="shared" si="9"/>
        <v>3.7959999999999998</v>
      </c>
      <c r="O20" s="34" t="s">
        <v>4</v>
      </c>
      <c r="P20" s="34" t="s">
        <v>4</v>
      </c>
      <c r="Q20" s="47" t="s">
        <v>4</v>
      </c>
      <c r="R20" s="29">
        <v>5.1990940036952011</v>
      </c>
      <c r="S20" s="29">
        <v>0.67013731406072319</v>
      </c>
      <c r="T20" s="29">
        <f t="shared" si="8"/>
        <v>5.8692313177559239</v>
      </c>
      <c r="U20" s="29">
        <f t="shared" si="1"/>
        <v>1099.0049059963048</v>
      </c>
      <c r="V20" s="29">
        <f t="shared" si="10"/>
        <v>99.329862685939275</v>
      </c>
      <c r="W20" s="29">
        <f t="shared" si="2"/>
        <v>1198.3347686822442</v>
      </c>
      <c r="X20" s="29">
        <f t="shared" si="3"/>
        <v>2198.0098119926097</v>
      </c>
      <c r="Y20" s="29">
        <f t="shared" si="11"/>
        <v>198.65972537187855</v>
      </c>
      <c r="Z20" s="29">
        <f t="shared" si="4"/>
        <v>2396.6695373644884</v>
      </c>
      <c r="AA20" s="29">
        <f t="shared" si="5"/>
        <v>9.8749233416115629</v>
      </c>
      <c r="AB20" s="29">
        <f t="shared" si="12"/>
        <v>0.89251173875992784</v>
      </c>
      <c r="AC20" s="29">
        <f t="shared" si="6"/>
        <v>10.767435080371492</v>
      </c>
      <c r="AD20" s="10"/>
      <c r="AE20" s="10"/>
      <c r="AF20" s="10"/>
      <c r="AG20" s="10"/>
      <c r="AH20" s="10"/>
      <c r="AI20" s="10"/>
      <c r="AJ20" s="10"/>
      <c r="AK20" s="1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</row>
    <row r="21" spans="1:245" ht="12" customHeight="1" x14ac:dyDescent="0.2">
      <c r="A21" s="28">
        <v>1979</v>
      </c>
      <c r="B21" s="46">
        <v>225.05500000000001</v>
      </c>
      <c r="C21" s="29">
        <v>1374</v>
      </c>
      <c r="D21" s="29">
        <v>300</v>
      </c>
      <c r="E21" s="29">
        <f t="shared" si="0"/>
        <v>1674</v>
      </c>
      <c r="F21" s="34" t="s">
        <v>4</v>
      </c>
      <c r="G21" s="34" t="s">
        <v>4</v>
      </c>
      <c r="H21" s="34" t="s">
        <v>4</v>
      </c>
      <c r="I21" s="29">
        <v>1374</v>
      </c>
      <c r="J21" s="29">
        <v>300</v>
      </c>
      <c r="K21" s="29">
        <f t="shared" si="7"/>
        <v>1674</v>
      </c>
      <c r="L21" s="29">
        <v>4.3760000000000003</v>
      </c>
      <c r="M21" s="34" t="s">
        <v>4</v>
      </c>
      <c r="N21" s="29">
        <f t="shared" si="9"/>
        <v>4.3760000000000003</v>
      </c>
      <c r="O21" s="34" t="s">
        <v>4</v>
      </c>
      <c r="P21" s="34" t="s">
        <v>4</v>
      </c>
      <c r="Q21" s="47" t="s">
        <v>4</v>
      </c>
      <c r="R21" s="29">
        <v>7.4676776224058337</v>
      </c>
      <c r="S21" s="29">
        <v>2.3534217159929045</v>
      </c>
      <c r="T21" s="29">
        <f t="shared" si="8"/>
        <v>9.8210993383987386</v>
      </c>
      <c r="U21" s="29">
        <f t="shared" si="1"/>
        <v>1362.1563223775943</v>
      </c>
      <c r="V21" s="29">
        <f t="shared" si="10"/>
        <v>297.64657828400709</v>
      </c>
      <c r="W21" s="29">
        <f t="shared" si="2"/>
        <v>1659.8029006616014</v>
      </c>
      <c r="X21" s="29">
        <f t="shared" si="3"/>
        <v>2724.3126447551886</v>
      </c>
      <c r="Y21" s="29">
        <f t="shared" si="11"/>
        <v>595.29315656801418</v>
      </c>
      <c r="Z21" s="29">
        <f t="shared" si="4"/>
        <v>3319.6058013232027</v>
      </c>
      <c r="AA21" s="29">
        <f t="shared" si="5"/>
        <v>12.105097175158022</v>
      </c>
      <c r="AB21" s="29">
        <f t="shared" si="12"/>
        <v>2.6451007823332704</v>
      </c>
      <c r="AC21" s="29">
        <f t="shared" si="6"/>
        <v>14.750197957491292</v>
      </c>
      <c r="AD21" s="10"/>
      <c r="AE21" s="10"/>
      <c r="AF21" s="10"/>
      <c r="AG21" s="10"/>
      <c r="AH21" s="10"/>
      <c r="AI21" s="10"/>
      <c r="AJ21" s="10"/>
      <c r="AK21" s="10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</row>
    <row r="22" spans="1:245" ht="12" customHeight="1" x14ac:dyDescent="0.2">
      <c r="A22" s="28">
        <v>1980</v>
      </c>
      <c r="B22" s="46">
        <v>227.726</v>
      </c>
      <c r="C22" s="29">
        <v>1555</v>
      </c>
      <c r="D22" s="29">
        <v>626</v>
      </c>
      <c r="E22" s="29">
        <f t="shared" si="0"/>
        <v>2181</v>
      </c>
      <c r="F22" s="34" t="s">
        <v>4</v>
      </c>
      <c r="G22" s="34" t="s">
        <v>4</v>
      </c>
      <c r="H22" s="34" t="s">
        <v>4</v>
      </c>
      <c r="I22" s="29">
        <v>1555</v>
      </c>
      <c r="J22" s="29">
        <v>626</v>
      </c>
      <c r="K22" s="29">
        <f t="shared" si="7"/>
        <v>2181</v>
      </c>
      <c r="L22" s="29">
        <v>7.4089999999999998</v>
      </c>
      <c r="M22" s="34" t="s">
        <v>4</v>
      </c>
      <c r="N22" s="29">
        <f t="shared" si="9"/>
        <v>7.4089999999999998</v>
      </c>
      <c r="O22" s="29">
        <v>0.97499999999999998</v>
      </c>
      <c r="P22" s="34" t="s">
        <v>4</v>
      </c>
      <c r="Q22" s="29">
        <v>0.97499999999999998</v>
      </c>
      <c r="R22" s="29">
        <v>8.9975160611518348</v>
      </c>
      <c r="S22" s="29">
        <v>5.2641856127348907</v>
      </c>
      <c r="T22" s="29">
        <f t="shared" si="8"/>
        <v>14.261701673886726</v>
      </c>
      <c r="U22" s="29">
        <f t="shared" si="1"/>
        <v>1537.6184839388482</v>
      </c>
      <c r="V22" s="29">
        <f t="shared" si="10"/>
        <v>620.73581438726512</v>
      </c>
      <c r="W22" s="29">
        <f t="shared" si="2"/>
        <v>2158.3542983261132</v>
      </c>
      <c r="X22" s="29">
        <f t="shared" si="3"/>
        <v>3075.2369678776963</v>
      </c>
      <c r="Y22" s="29">
        <f t="shared" si="11"/>
        <v>1241.4716287745302</v>
      </c>
      <c r="Z22" s="29">
        <f t="shared" si="4"/>
        <v>4316.7085966522263</v>
      </c>
      <c r="AA22" s="29">
        <f t="shared" si="5"/>
        <v>13.504110061555098</v>
      </c>
      <c r="AB22" s="29">
        <f t="shared" si="12"/>
        <v>5.4516024906006795</v>
      </c>
      <c r="AC22" s="29">
        <f t="shared" si="6"/>
        <v>18.955712552155777</v>
      </c>
      <c r="AD22" s="10"/>
      <c r="AE22" s="10"/>
      <c r="AF22" s="10"/>
      <c r="AG22" s="10"/>
      <c r="AH22" s="10"/>
      <c r="AI22" s="10"/>
      <c r="AJ22" s="10"/>
      <c r="AK22" s="1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</row>
    <row r="23" spans="1:245" ht="12" customHeight="1" x14ac:dyDescent="0.2">
      <c r="A23" s="69">
        <v>1981</v>
      </c>
      <c r="B23" s="70">
        <v>229.96600000000001</v>
      </c>
      <c r="C23" s="71">
        <v>1622</v>
      </c>
      <c r="D23" s="71">
        <v>1052</v>
      </c>
      <c r="E23" s="71">
        <f t="shared" si="0"/>
        <v>2674</v>
      </c>
      <c r="F23" s="71">
        <v>0.4</v>
      </c>
      <c r="G23" s="71">
        <v>0.6</v>
      </c>
      <c r="H23" s="71">
        <f t="shared" ref="H23:H35" si="13">SUM(F23,G23)</f>
        <v>1</v>
      </c>
      <c r="I23" s="71">
        <v>1622.4</v>
      </c>
      <c r="J23" s="71">
        <v>1052.5999999999999</v>
      </c>
      <c r="K23" s="71">
        <f t="shared" si="7"/>
        <v>2675</v>
      </c>
      <c r="L23" s="71">
        <v>6.2060000000000004</v>
      </c>
      <c r="M23" s="78" t="s">
        <v>4</v>
      </c>
      <c r="N23" s="71">
        <f t="shared" si="9"/>
        <v>6.2060000000000004</v>
      </c>
      <c r="O23" s="71">
        <v>1.508</v>
      </c>
      <c r="P23" s="78" t="s">
        <v>4</v>
      </c>
      <c r="Q23" s="71">
        <v>1.508</v>
      </c>
      <c r="R23" s="71">
        <v>23.410630500402462</v>
      </c>
      <c r="S23" s="71">
        <v>18.34521673069154</v>
      </c>
      <c r="T23" s="71">
        <f t="shared" si="8"/>
        <v>41.755847231094002</v>
      </c>
      <c r="U23" s="71">
        <f t="shared" si="1"/>
        <v>1591.2753694995977</v>
      </c>
      <c r="V23" s="71">
        <f t="shared" si="10"/>
        <v>1034.2547832693083</v>
      </c>
      <c r="W23" s="71">
        <f t="shared" si="2"/>
        <v>2625.5301527689062</v>
      </c>
      <c r="X23" s="71">
        <f t="shared" si="3"/>
        <v>3182.5507389991953</v>
      </c>
      <c r="Y23" s="71">
        <f t="shared" si="11"/>
        <v>2068.5095665386166</v>
      </c>
      <c r="Z23" s="71">
        <f t="shared" si="4"/>
        <v>5251.0603055378124</v>
      </c>
      <c r="AA23" s="71">
        <f t="shared" si="5"/>
        <v>13.839222924254869</v>
      </c>
      <c r="AB23" s="71">
        <f t="shared" si="12"/>
        <v>8.9948495279241989</v>
      </c>
      <c r="AC23" s="71">
        <f t="shared" si="6"/>
        <v>22.834072452179068</v>
      </c>
      <c r="AD23" s="10"/>
      <c r="AE23" s="10"/>
      <c r="AF23" s="10"/>
      <c r="AG23" s="10"/>
      <c r="AH23" s="10"/>
      <c r="AI23" s="10"/>
      <c r="AJ23" s="10"/>
      <c r="AK23" s="10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</row>
    <row r="24" spans="1:245" ht="12" customHeight="1" x14ac:dyDescent="0.2">
      <c r="A24" s="69">
        <v>1982</v>
      </c>
      <c r="B24" s="70">
        <v>232.18799999999999</v>
      </c>
      <c r="C24" s="71">
        <v>1629.721</v>
      </c>
      <c r="D24" s="71">
        <v>1507.3579999999999</v>
      </c>
      <c r="E24" s="71">
        <f t="shared" si="0"/>
        <v>3137.0789999999997</v>
      </c>
      <c r="F24" s="71">
        <v>1.7370000000000001</v>
      </c>
      <c r="G24" s="71">
        <v>3.226</v>
      </c>
      <c r="H24" s="71">
        <f t="shared" si="13"/>
        <v>4.9630000000000001</v>
      </c>
      <c r="I24" s="71">
        <v>1631.4580000000001</v>
      </c>
      <c r="J24" s="71">
        <v>1510.5840000000001</v>
      </c>
      <c r="K24" s="71">
        <f t="shared" si="7"/>
        <v>3142.0420000000004</v>
      </c>
      <c r="L24" s="71">
        <v>1.014</v>
      </c>
      <c r="M24" s="78" t="s">
        <v>4</v>
      </c>
      <c r="N24" s="71">
        <f t="shared" si="9"/>
        <v>1.014</v>
      </c>
      <c r="O24" s="71">
        <v>3.7450000000000001</v>
      </c>
      <c r="P24" s="71">
        <v>0.41599999999999998</v>
      </c>
      <c r="Q24" s="71">
        <f t="shared" ref="Q24:Q35" si="14">SUM(O24,P24)</f>
        <v>4.1610000000000005</v>
      </c>
      <c r="R24" s="71">
        <v>22.546292021978758</v>
      </c>
      <c r="S24" s="71">
        <v>24.279431714653903</v>
      </c>
      <c r="T24" s="71">
        <f t="shared" si="8"/>
        <v>46.825723736632661</v>
      </c>
      <c r="U24" s="71">
        <f t="shared" si="1"/>
        <v>1604.1527079780212</v>
      </c>
      <c r="V24" s="71">
        <f t="shared" si="10"/>
        <v>1485.8885682853461</v>
      </c>
      <c r="W24" s="71">
        <f t="shared" si="2"/>
        <v>3090.0412762633673</v>
      </c>
      <c r="X24" s="71">
        <f t="shared" si="3"/>
        <v>3208.3054159560425</v>
      </c>
      <c r="Y24" s="71">
        <f t="shared" si="11"/>
        <v>2971.7771365706922</v>
      </c>
      <c r="Z24" s="71">
        <f t="shared" si="4"/>
        <v>6180.0825525267346</v>
      </c>
      <c r="AA24" s="71">
        <f t="shared" si="5"/>
        <v>13.817705548762394</v>
      </c>
      <c r="AB24" s="71">
        <f t="shared" si="12"/>
        <v>12.799012595701296</v>
      </c>
      <c r="AC24" s="71">
        <f t="shared" si="6"/>
        <v>26.61671814446369</v>
      </c>
      <c r="AD24" s="10"/>
      <c r="AE24" s="10"/>
      <c r="AF24" s="10"/>
      <c r="AG24" s="10"/>
      <c r="AH24" s="10"/>
      <c r="AI24" s="10"/>
      <c r="AJ24" s="10"/>
      <c r="AK24" s="10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</row>
    <row r="25" spans="1:245" ht="12" customHeight="1" x14ac:dyDescent="0.2">
      <c r="A25" s="69">
        <v>1983</v>
      </c>
      <c r="B25" s="70">
        <v>234.30699999999999</v>
      </c>
      <c r="C25" s="71">
        <v>1673.0360000000001</v>
      </c>
      <c r="D25" s="71">
        <v>1967.998</v>
      </c>
      <c r="E25" s="71">
        <f t="shared" si="0"/>
        <v>3641.0340000000001</v>
      </c>
      <c r="F25" s="71">
        <v>23.776</v>
      </c>
      <c r="G25" s="71">
        <v>55.476999999999997</v>
      </c>
      <c r="H25" s="71">
        <f t="shared" si="13"/>
        <v>79.253</v>
      </c>
      <c r="I25" s="71">
        <v>1696.8120000000001</v>
      </c>
      <c r="J25" s="71">
        <v>2023.4750000000001</v>
      </c>
      <c r="K25" s="71">
        <f t="shared" si="7"/>
        <v>3720.2870000000003</v>
      </c>
      <c r="L25" s="71">
        <v>2.2589999999999999</v>
      </c>
      <c r="M25" s="78" t="s">
        <v>4</v>
      </c>
      <c r="N25" s="71">
        <f t="shared" si="9"/>
        <v>2.2589999999999999</v>
      </c>
      <c r="O25" s="71">
        <v>7.7830000000000004</v>
      </c>
      <c r="P25" s="71">
        <v>1.946</v>
      </c>
      <c r="Q25" s="71">
        <f t="shared" si="14"/>
        <v>9.729000000000001</v>
      </c>
      <c r="R25" s="71">
        <v>23.481999999999999</v>
      </c>
      <c r="S25" s="71">
        <v>29.454999999999998</v>
      </c>
      <c r="T25" s="71">
        <f t="shared" si="8"/>
        <v>52.936999999999998</v>
      </c>
      <c r="U25" s="71">
        <f t="shared" si="1"/>
        <v>1663.288</v>
      </c>
      <c r="V25" s="71">
        <f t="shared" si="10"/>
        <v>1992.0740000000001</v>
      </c>
      <c r="W25" s="71">
        <f t="shared" si="2"/>
        <v>3655.3620000000001</v>
      </c>
      <c r="X25" s="71">
        <f t="shared" si="3"/>
        <v>3326.576</v>
      </c>
      <c r="Y25" s="71">
        <f t="shared" si="11"/>
        <v>3984.1480000000001</v>
      </c>
      <c r="Z25" s="71">
        <f t="shared" si="4"/>
        <v>7310.7240000000002</v>
      </c>
      <c r="AA25" s="71">
        <f t="shared" si="5"/>
        <v>14.197510104264918</v>
      </c>
      <c r="AB25" s="71">
        <f t="shared" si="12"/>
        <v>17.003964883678254</v>
      </c>
      <c r="AC25" s="71">
        <f t="shared" si="6"/>
        <v>31.201474987943172</v>
      </c>
      <c r="AD25" s="10"/>
      <c r="AE25" s="10"/>
      <c r="AF25" s="10"/>
      <c r="AG25" s="10"/>
      <c r="AH25" s="10"/>
      <c r="AI25" s="10"/>
      <c r="AJ25" s="10"/>
      <c r="AK25" s="10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</row>
    <row r="26" spans="1:245" ht="12" customHeight="1" x14ac:dyDescent="0.2">
      <c r="A26" s="69">
        <v>1984</v>
      </c>
      <c r="B26" s="70">
        <v>236.34800000000001</v>
      </c>
      <c r="C26" s="71">
        <v>1731.163</v>
      </c>
      <c r="D26" s="71">
        <v>2601.7449999999999</v>
      </c>
      <c r="E26" s="71">
        <f t="shared" si="0"/>
        <v>4332.9079999999994</v>
      </c>
      <c r="F26" s="71">
        <v>33.030999999999999</v>
      </c>
      <c r="G26" s="71">
        <v>99.093999999999994</v>
      </c>
      <c r="H26" s="71">
        <f t="shared" si="13"/>
        <v>132.125</v>
      </c>
      <c r="I26" s="71">
        <v>1764.194</v>
      </c>
      <c r="J26" s="71">
        <v>2700.8389999999999</v>
      </c>
      <c r="K26" s="71">
        <f t="shared" si="7"/>
        <v>4465.0329999999994</v>
      </c>
      <c r="L26" s="71">
        <v>4.1980000000000004</v>
      </c>
      <c r="M26" s="78" t="s">
        <v>4</v>
      </c>
      <c r="N26" s="71">
        <f t="shared" si="9"/>
        <v>4.1980000000000004</v>
      </c>
      <c r="O26" s="71">
        <v>10.835000000000001</v>
      </c>
      <c r="P26" s="71">
        <v>4.6440000000000001</v>
      </c>
      <c r="Q26" s="71">
        <f t="shared" si="14"/>
        <v>15.479000000000001</v>
      </c>
      <c r="R26" s="71">
        <v>19.137</v>
      </c>
      <c r="S26" s="71">
        <v>27.042000000000002</v>
      </c>
      <c r="T26" s="71">
        <f t="shared" si="8"/>
        <v>46.179000000000002</v>
      </c>
      <c r="U26" s="71">
        <f t="shared" si="1"/>
        <v>1730.0239999999999</v>
      </c>
      <c r="V26" s="71">
        <f t="shared" si="10"/>
        <v>2669.1529999999998</v>
      </c>
      <c r="W26" s="71">
        <f t="shared" si="2"/>
        <v>4399.1769999999997</v>
      </c>
      <c r="X26" s="71">
        <f t="shared" si="3"/>
        <v>3460.0479999999998</v>
      </c>
      <c r="Y26" s="71">
        <f t="shared" si="11"/>
        <v>5338.3059999999996</v>
      </c>
      <c r="Z26" s="71">
        <f t="shared" si="4"/>
        <v>8798.3539999999994</v>
      </c>
      <c r="AA26" s="71">
        <f t="shared" si="5"/>
        <v>14.639633083419364</v>
      </c>
      <c r="AB26" s="71">
        <f t="shared" si="12"/>
        <v>22.586634962005174</v>
      </c>
      <c r="AC26" s="71">
        <f t="shared" si="6"/>
        <v>37.22626804542454</v>
      </c>
      <c r="AD26" s="10"/>
      <c r="AE26" s="10"/>
      <c r="AF26" s="10"/>
      <c r="AG26" s="10"/>
      <c r="AH26" s="10"/>
      <c r="AI26" s="10"/>
      <c r="AJ26" s="10"/>
      <c r="AK26" s="10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</row>
    <row r="27" spans="1:245" ht="12" customHeight="1" x14ac:dyDescent="0.2">
      <c r="A27" s="69">
        <v>1985</v>
      </c>
      <c r="B27" s="70">
        <v>238.46600000000001</v>
      </c>
      <c r="C27" s="71">
        <v>1839.442</v>
      </c>
      <c r="D27" s="71">
        <v>3422.107</v>
      </c>
      <c r="E27" s="71">
        <f t="shared" si="0"/>
        <v>5261.549</v>
      </c>
      <c r="F27" s="71">
        <v>37.438000000000002</v>
      </c>
      <c r="G27" s="71">
        <v>149.751</v>
      </c>
      <c r="H27" s="71">
        <f t="shared" si="13"/>
        <v>187.18900000000002</v>
      </c>
      <c r="I27" s="71">
        <v>1876.88</v>
      </c>
      <c r="J27" s="71">
        <v>3571.8580000000002</v>
      </c>
      <c r="K27" s="71">
        <f t="shared" si="7"/>
        <v>5448.7380000000003</v>
      </c>
      <c r="L27" s="71">
        <v>3.2120000000000002</v>
      </c>
      <c r="M27" s="78" t="s">
        <v>4</v>
      </c>
      <c r="N27" s="71">
        <f t="shared" si="9"/>
        <v>3.2120000000000002</v>
      </c>
      <c r="O27" s="71">
        <v>10.439</v>
      </c>
      <c r="P27" s="71">
        <v>8.5410000000000004</v>
      </c>
      <c r="Q27" s="71">
        <f t="shared" si="14"/>
        <v>18.98</v>
      </c>
      <c r="R27" s="71">
        <v>15.879</v>
      </c>
      <c r="S27" s="71">
        <v>24.786000000000001</v>
      </c>
      <c r="T27" s="71">
        <f t="shared" si="8"/>
        <v>40.664999999999999</v>
      </c>
      <c r="U27" s="71">
        <f t="shared" si="1"/>
        <v>1847.3500000000001</v>
      </c>
      <c r="V27" s="71">
        <f t="shared" si="10"/>
        <v>3538.5309999999999</v>
      </c>
      <c r="W27" s="71">
        <f t="shared" si="2"/>
        <v>5385.8810000000003</v>
      </c>
      <c r="X27" s="71">
        <f t="shared" si="3"/>
        <v>3694.7000000000003</v>
      </c>
      <c r="Y27" s="71">
        <f t="shared" si="11"/>
        <v>7077.0619999999999</v>
      </c>
      <c r="Z27" s="71">
        <f t="shared" si="4"/>
        <v>10771.762000000001</v>
      </c>
      <c r="AA27" s="71">
        <f t="shared" si="5"/>
        <v>15.493613345298701</v>
      </c>
      <c r="AB27" s="71">
        <f t="shared" si="12"/>
        <v>29.677446680029856</v>
      </c>
      <c r="AC27" s="71">
        <f t="shared" si="6"/>
        <v>45.171060025328558</v>
      </c>
      <c r="AD27" s="10"/>
      <c r="AE27" s="10"/>
      <c r="AF27" s="10"/>
      <c r="AG27" s="10"/>
      <c r="AH27" s="10"/>
      <c r="AI27" s="10"/>
      <c r="AJ27" s="10"/>
      <c r="AK27" s="10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</row>
    <row r="28" spans="1:245" ht="12" customHeight="1" x14ac:dyDescent="0.2">
      <c r="A28" s="28">
        <v>1986</v>
      </c>
      <c r="B28" s="46">
        <v>240.65100000000001</v>
      </c>
      <c r="C28" s="29">
        <v>1864.1880000000001</v>
      </c>
      <c r="D28" s="29">
        <v>3472.1610000000001</v>
      </c>
      <c r="E28" s="29">
        <f t="shared" si="0"/>
        <v>5336.3490000000002</v>
      </c>
      <c r="F28" s="29">
        <v>34.177999999999997</v>
      </c>
      <c r="G28" s="29">
        <v>193.67599999999999</v>
      </c>
      <c r="H28" s="29">
        <f t="shared" si="13"/>
        <v>227.85399999999998</v>
      </c>
      <c r="I28" s="29">
        <v>1898.366</v>
      </c>
      <c r="J28" s="29">
        <v>3665.837</v>
      </c>
      <c r="K28" s="29">
        <f t="shared" si="7"/>
        <v>5564.2029999999995</v>
      </c>
      <c r="L28" s="29">
        <v>3.0179999999999998</v>
      </c>
      <c r="M28" s="29">
        <v>0.57799999999999996</v>
      </c>
      <c r="N28" s="29">
        <f t="shared" si="9"/>
        <v>3.5959999999999996</v>
      </c>
      <c r="O28" s="29">
        <v>7.7149999999999999</v>
      </c>
      <c r="P28" s="29">
        <v>9.4290000000000003</v>
      </c>
      <c r="Q28" s="68">
        <f t="shared" si="14"/>
        <v>17.143999999999998</v>
      </c>
      <c r="R28" s="29">
        <v>17.843</v>
      </c>
      <c r="S28" s="29">
        <v>27.488</v>
      </c>
      <c r="T28" s="29">
        <f t="shared" si="8"/>
        <v>45.331000000000003</v>
      </c>
      <c r="U28" s="29">
        <f t="shared" si="1"/>
        <v>1869.79</v>
      </c>
      <c r="V28" s="29">
        <f t="shared" si="10"/>
        <v>3628.3420000000001</v>
      </c>
      <c r="W28" s="29">
        <f t="shared" si="2"/>
        <v>5498.1319999999996</v>
      </c>
      <c r="X28" s="29">
        <f t="shared" si="3"/>
        <v>3739.58</v>
      </c>
      <c r="Y28" s="29">
        <f t="shared" si="11"/>
        <v>7256.6840000000002</v>
      </c>
      <c r="Z28" s="29">
        <f t="shared" si="4"/>
        <v>10996.263999999999</v>
      </c>
      <c r="AA28" s="29">
        <f t="shared" si="5"/>
        <v>15.53943262234522</v>
      </c>
      <c r="AB28" s="29">
        <f t="shared" si="12"/>
        <v>30.154389551674416</v>
      </c>
      <c r="AC28" s="29">
        <f t="shared" si="6"/>
        <v>45.693822174019637</v>
      </c>
      <c r="AD28" s="10"/>
      <c r="AE28" s="10"/>
      <c r="AF28" s="10"/>
      <c r="AG28" s="10"/>
      <c r="AH28" s="10"/>
      <c r="AI28" s="10"/>
      <c r="AJ28" s="10"/>
      <c r="AK28" s="10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</row>
    <row r="29" spans="1:245" ht="12" customHeight="1" x14ac:dyDescent="0.2">
      <c r="A29" s="28">
        <v>1987</v>
      </c>
      <c r="B29" s="46">
        <v>242.804</v>
      </c>
      <c r="C29" s="29">
        <v>2042.231</v>
      </c>
      <c r="D29" s="29">
        <v>3628.703</v>
      </c>
      <c r="E29" s="29">
        <f t="shared" si="0"/>
        <v>5670.9340000000002</v>
      </c>
      <c r="F29" s="29">
        <v>30.306999999999999</v>
      </c>
      <c r="G29" s="29">
        <v>171.74100000000001</v>
      </c>
      <c r="H29" s="29">
        <f t="shared" si="13"/>
        <v>202.048</v>
      </c>
      <c r="I29" s="29">
        <v>2072.538</v>
      </c>
      <c r="J29" s="29">
        <v>3800.444</v>
      </c>
      <c r="K29" s="29">
        <f t="shared" si="7"/>
        <v>5872.982</v>
      </c>
      <c r="L29" s="29">
        <v>3.0179999999999998</v>
      </c>
      <c r="M29" s="29">
        <v>0.96299999999999997</v>
      </c>
      <c r="N29" s="29">
        <f t="shared" si="9"/>
        <v>3.9809999999999999</v>
      </c>
      <c r="O29" s="29">
        <v>6.8090000000000002</v>
      </c>
      <c r="P29" s="29">
        <v>15.888999999999999</v>
      </c>
      <c r="Q29" s="68">
        <f t="shared" si="14"/>
        <v>22.698</v>
      </c>
      <c r="R29" s="29">
        <v>17.794</v>
      </c>
      <c r="S29" s="29">
        <v>36.526000000000003</v>
      </c>
      <c r="T29" s="29">
        <f t="shared" si="8"/>
        <v>54.320000000000007</v>
      </c>
      <c r="U29" s="29">
        <f t="shared" si="1"/>
        <v>2044.9169999999999</v>
      </c>
      <c r="V29" s="29">
        <f t="shared" si="10"/>
        <v>3747.0659999999998</v>
      </c>
      <c r="W29" s="29">
        <f t="shared" si="2"/>
        <v>5791.9830000000002</v>
      </c>
      <c r="X29" s="29">
        <f t="shared" si="3"/>
        <v>4089.8339999999998</v>
      </c>
      <c r="Y29" s="29">
        <f t="shared" si="11"/>
        <v>7494.1319999999996</v>
      </c>
      <c r="Z29" s="29">
        <f t="shared" si="4"/>
        <v>11583.966</v>
      </c>
      <c r="AA29" s="29">
        <f t="shared" si="5"/>
        <v>16.844178843841121</v>
      </c>
      <c r="AB29" s="29">
        <f t="shared" si="12"/>
        <v>30.864944564339961</v>
      </c>
      <c r="AC29" s="29">
        <f t="shared" si="6"/>
        <v>47.709123408181085</v>
      </c>
      <c r="AD29" s="10"/>
      <c r="AE29" s="10"/>
      <c r="AF29" s="10"/>
      <c r="AG29" s="10"/>
      <c r="AH29" s="10"/>
      <c r="AI29" s="10"/>
      <c r="AJ29" s="10"/>
      <c r="AK29" s="10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</row>
    <row r="30" spans="1:245" ht="12" customHeight="1" x14ac:dyDescent="0.2">
      <c r="A30" s="28">
        <v>1988</v>
      </c>
      <c r="B30" s="46">
        <v>245.02099999999999</v>
      </c>
      <c r="C30" s="29">
        <v>2360.3629999999998</v>
      </c>
      <c r="D30" s="29">
        <v>3571.0059999999999</v>
      </c>
      <c r="E30" s="29">
        <f t="shared" si="0"/>
        <v>5931.3689999999997</v>
      </c>
      <c r="F30" s="29">
        <v>14.669</v>
      </c>
      <c r="G30" s="29">
        <v>168.69200000000001</v>
      </c>
      <c r="H30" s="29">
        <f t="shared" si="13"/>
        <v>183.36100000000002</v>
      </c>
      <c r="I30" s="29">
        <v>2375.0319999999997</v>
      </c>
      <c r="J30" s="29">
        <v>3739.6979999999999</v>
      </c>
      <c r="K30" s="29">
        <f t="shared" si="7"/>
        <v>6114.73</v>
      </c>
      <c r="L30" s="29">
        <v>8.1180000000000003</v>
      </c>
      <c r="M30" s="29">
        <v>3.9809999999999999</v>
      </c>
      <c r="N30" s="29">
        <f t="shared" si="9"/>
        <v>12.099</v>
      </c>
      <c r="O30" s="29">
        <v>4.7519999999999998</v>
      </c>
      <c r="P30" s="29">
        <v>19.009</v>
      </c>
      <c r="Q30" s="68">
        <f t="shared" si="14"/>
        <v>23.760999999999999</v>
      </c>
      <c r="R30" s="29">
        <v>29.097000000000001</v>
      </c>
      <c r="S30" s="29">
        <v>51.38</v>
      </c>
      <c r="T30" s="29">
        <f t="shared" si="8"/>
        <v>80.477000000000004</v>
      </c>
      <c r="U30" s="29">
        <f t="shared" si="1"/>
        <v>2333.0649999999996</v>
      </c>
      <c r="V30" s="29">
        <f t="shared" si="10"/>
        <v>3665.328</v>
      </c>
      <c r="W30" s="29">
        <f t="shared" si="2"/>
        <v>5998.393</v>
      </c>
      <c r="X30" s="29">
        <f t="shared" si="3"/>
        <v>4666.1299999999992</v>
      </c>
      <c r="Y30" s="29">
        <f t="shared" si="11"/>
        <v>7330.6559999999999</v>
      </c>
      <c r="Z30" s="29">
        <f t="shared" si="4"/>
        <v>11996.786</v>
      </c>
      <c r="AA30" s="29">
        <f t="shared" si="5"/>
        <v>19.043796246036052</v>
      </c>
      <c r="AB30" s="29">
        <f t="shared" si="12"/>
        <v>29.918480456777175</v>
      </c>
      <c r="AC30" s="29">
        <f t="shared" si="6"/>
        <v>48.962276702813227</v>
      </c>
      <c r="AD30" s="10"/>
      <c r="AE30" s="10"/>
      <c r="AF30" s="10"/>
      <c r="AG30" s="10"/>
      <c r="AH30" s="10"/>
      <c r="AI30" s="10"/>
      <c r="AJ30" s="10"/>
      <c r="AK30" s="10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</row>
    <row r="31" spans="1:245" ht="12" customHeight="1" x14ac:dyDescent="0.2">
      <c r="A31" s="28">
        <v>1989</v>
      </c>
      <c r="B31" s="46">
        <v>247.34200000000001</v>
      </c>
      <c r="C31" s="29">
        <v>2384.0520000000001</v>
      </c>
      <c r="D31" s="29">
        <v>3537.4670000000001</v>
      </c>
      <c r="E31" s="29">
        <f t="shared" si="0"/>
        <v>5921.5190000000002</v>
      </c>
      <c r="F31" s="29">
        <v>7.3630000000000004</v>
      </c>
      <c r="G31" s="29">
        <v>177.48</v>
      </c>
      <c r="H31" s="29">
        <f t="shared" si="13"/>
        <v>184.84299999999999</v>
      </c>
      <c r="I31" s="29">
        <v>2391.415</v>
      </c>
      <c r="J31" s="29">
        <v>3714.9470000000001</v>
      </c>
      <c r="K31" s="29">
        <f t="shared" si="7"/>
        <v>6106.3620000000001</v>
      </c>
      <c r="L31" s="29">
        <v>9.34</v>
      </c>
      <c r="M31" s="29">
        <v>41.5</v>
      </c>
      <c r="N31" s="29">
        <f t="shared" si="9"/>
        <v>50.84</v>
      </c>
      <c r="O31" s="29">
        <v>4.726</v>
      </c>
      <c r="P31" s="29">
        <v>31.082000000000001</v>
      </c>
      <c r="Q31" s="68">
        <f t="shared" si="14"/>
        <v>35.808</v>
      </c>
      <c r="R31" s="29">
        <v>26.859000000000002</v>
      </c>
      <c r="S31" s="29">
        <v>32.387</v>
      </c>
      <c r="T31" s="29">
        <f t="shared" si="8"/>
        <v>59.246000000000002</v>
      </c>
      <c r="U31" s="29">
        <f t="shared" si="1"/>
        <v>2350.4899999999998</v>
      </c>
      <c r="V31" s="29">
        <f t="shared" si="10"/>
        <v>3609.9780000000001</v>
      </c>
      <c r="W31" s="29">
        <f t="shared" si="2"/>
        <v>5960.4679999999998</v>
      </c>
      <c r="X31" s="29">
        <f t="shared" si="3"/>
        <v>4700.9799999999996</v>
      </c>
      <c r="Y31" s="29">
        <f t="shared" si="11"/>
        <v>7219.9560000000001</v>
      </c>
      <c r="Z31" s="29">
        <f t="shared" si="4"/>
        <v>11920.936</v>
      </c>
      <c r="AA31" s="29">
        <f t="shared" si="5"/>
        <v>19.005991703794741</v>
      </c>
      <c r="AB31" s="29">
        <f t="shared" si="12"/>
        <v>29.190173929215419</v>
      </c>
      <c r="AC31" s="29">
        <f t="shared" si="6"/>
        <v>48.19616563301016</v>
      </c>
      <c r="AD31" s="10"/>
      <c r="AE31" s="10"/>
      <c r="AF31" s="10"/>
      <c r="AG31" s="10"/>
      <c r="AH31" s="10"/>
      <c r="AI31" s="10"/>
      <c r="AJ31" s="10"/>
      <c r="AK31" s="10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</row>
    <row r="32" spans="1:245" ht="12" customHeight="1" x14ac:dyDescent="0.2">
      <c r="A32" s="28">
        <v>1990</v>
      </c>
      <c r="B32" s="46">
        <v>250.13200000000001</v>
      </c>
      <c r="C32" s="29">
        <v>2551.1329999999998</v>
      </c>
      <c r="D32" s="29">
        <v>3706.9209999999998</v>
      </c>
      <c r="E32" s="34">
        <f t="shared" si="0"/>
        <v>6258.0540000000001</v>
      </c>
      <c r="F32" s="29">
        <v>28.457000000000001</v>
      </c>
      <c r="G32" s="29">
        <v>149.22300000000001</v>
      </c>
      <c r="H32" s="34">
        <f t="shared" si="13"/>
        <v>177.68</v>
      </c>
      <c r="I32" s="29">
        <v>2579.5899999999997</v>
      </c>
      <c r="J32" s="29">
        <v>3856.1439999999998</v>
      </c>
      <c r="K32" s="29">
        <f t="shared" si="7"/>
        <v>6435.7339999999995</v>
      </c>
      <c r="L32" s="29">
        <v>12.068</v>
      </c>
      <c r="M32" s="29">
        <v>126.161</v>
      </c>
      <c r="N32" s="29">
        <f t="shared" si="9"/>
        <v>138.22900000000001</v>
      </c>
      <c r="O32" s="29">
        <v>3.4249999999999998</v>
      </c>
      <c r="P32" s="29">
        <v>28.247</v>
      </c>
      <c r="Q32" s="68">
        <f t="shared" si="14"/>
        <v>31.672000000000001</v>
      </c>
      <c r="R32" s="29">
        <v>22.105</v>
      </c>
      <c r="S32" s="29">
        <v>41.277999999999999</v>
      </c>
      <c r="T32" s="29">
        <f t="shared" si="8"/>
        <v>63.382999999999996</v>
      </c>
      <c r="U32" s="29">
        <f t="shared" si="1"/>
        <v>2541.9919999999997</v>
      </c>
      <c r="V32" s="29">
        <f t="shared" si="10"/>
        <v>3660.4579999999996</v>
      </c>
      <c r="W32" s="29">
        <f t="shared" si="2"/>
        <v>6202.4499999999989</v>
      </c>
      <c r="X32" s="29">
        <f t="shared" si="3"/>
        <v>5083.9839999999995</v>
      </c>
      <c r="Y32" s="29">
        <f t="shared" si="11"/>
        <v>7320.9159999999993</v>
      </c>
      <c r="Z32" s="29">
        <f t="shared" si="4"/>
        <v>12404.899999999998</v>
      </c>
      <c r="AA32" s="29">
        <f t="shared" si="5"/>
        <v>20.325204292133751</v>
      </c>
      <c r="AB32" s="29">
        <f t="shared" si="12"/>
        <v>29.26821038491676</v>
      </c>
      <c r="AC32" s="29">
        <f t="shared" si="6"/>
        <v>49.593414677050511</v>
      </c>
      <c r="AD32" s="10"/>
      <c r="AE32" s="10"/>
      <c r="AF32" s="10"/>
      <c r="AG32" s="10"/>
      <c r="AH32" s="10"/>
      <c r="AI32" s="10"/>
      <c r="AJ32" s="10"/>
      <c r="AK32" s="10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</row>
    <row r="33" spans="1:245" ht="12" customHeight="1" x14ac:dyDescent="0.2">
      <c r="A33" s="69">
        <v>1991</v>
      </c>
      <c r="B33" s="70">
        <v>253.49299999999999</v>
      </c>
      <c r="C33" s="71">
        <v>2661.4650000000001</v>
      </c>
      <c r="D33" s="71">
        <v>3789.7330000000002</v>
      </c>
      <c r="E33" s="78">
        <f t="shared" si="0"/>
        <v>6451.1980000000003</v>
      </c>
      <c r="F33" s="71">
        <v>71.287999999999997</v>
      </c>
      <c r="G33" s="71">
        <v>87.486000000000004</v>
      </c>
      <c r="H33" s="78">
        <f t="shared" si="13"/>
        <v>158.774</v>
      </c>
      <c r="I33" s="71">
        <v>2732.7530000000002</v>
      </c>
      <c r="J33" s="71">
        <v>3877.2190000000001</v>
      </c>
      <c r="K33" s="71">
        <f t="shared" si="7"/>
        <v>6609.9719999999998</v>
      </c>
      <c r="L33" s="71">
        <v>7.3470000000000004</v>
      </c>
      <c r="M33" s="71">
        <v>132.286</v>
      </c>
      <c r="N33" s="71">
        <f t="shared" si="9"/>
        <v>139.63300000000001</v>
      </c>
      <c r="O33" s="71">
        <v>3.2509999999999999</v>
      </c>
      <c r="P33" s="71">
        <v>29.768999999999998</v>
      </c>
      <c r="Q33" s="71">
        <f t="shared" si="14"/>
        <v>33.019999999999996</v>
      </c>
      <c r="R33" s="71">
        <v>19.850000000000001</v>
      </c>
      <c r="S33" s="71">
        <v>41.427999999999997</v>
      </c>
      <c r="T33" s="71">
        <f t="shared" si="8"/>
        <v>61.277999999999999</v>
      </c>
      <c r="U33" s="71">
        <f t="shared" si="1"/>
        <v>2702.3050000000003</v>
      </c>
      <c r="V33" s="71">
        <f t="shared" si="10"/>
        <v>3673.7359999999999</v>
      </c>
      <c r="W33" s="71">
        <f t="shared" si="2"/>
        <v>6376.0410000000002</v>
      </c>
      <c r="X33" s="71">
        <f t="shared" si="3"/>
        <v>5404.6100000000006</v>
      </c>
      <c r="Y33" s="71">
        <f t="shared" si="11"/>
        <v>7347.4719999999998</v>
      </c>
      <c r="Z33" s="71">
        <f t="shared" si="4"/>
        <v>12752.082</v>
      </c>
      <c r="AA33" s="71">
        <f t="shared" si="5"/>
        <v>21.320549285384608</v>
      </c>
      <c r="AB33" s="71">
        <f t="shared" si="12"/>
        <v>28.984910825939966</v>
      </c>
      <c r="AC33" s="71">
        <f t="shared" si="6"/>
        <v>50.305460111324578</v>
      </c>
      <c r="AD33" s="10"/>
      <c r="AE33" s="10"/>
      <c r="AF33" s="10"/>
      <c r="AG33" s="10"/>
      <c r="AH33" s="10"/>
      <c r="AI33" s="10"/>
      <c r="AJ33" s="10"/>
      <c r="AK33" s="10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</row>
    <row r="34" spans="1:245" ht="12" customHeight="1" x14ac:dyDescent="0.2">
      <c r="A34" s="69">
        <v>1992</v>
      </c>
      <c r="B34" s="70">
        <v>256.89400000000001</v>
      </c>
      <c r="C34" s="71">
        <v>2793.3980936456701</v>
      </c>
      <c r="D34" s="71">
        <v>3932.8383521836895</v>
      </c>
      <c r="E34" s="78">
        <f t="shared" si="0"/>
        <v>6726.2364458293596</v>
      </c>
      <c r="F34" s="71">
        <v>45.853820232508994</v>
      </c>
      <c r="G34" s="71">
        <v>0.32287359070000005</v>
      </c>
      <c r="H34" s="78">
        <f t="shared" si="13"/>
        <v>46.176693823208993</v>
      </c>
      <c r="I34" s="71">
        <v>2839.251913878179</v>
      </c>
      <c r="J34" s="71">
        <v>3933.1612257743895</v>
      </c>
      <c r="K34" s="78">
        <f t="shared" si="7"/>
        <v>6772.4131396525681</v>
      </c>
      <c r="L34" s="71">
        <v>16.918365392920002</v>
      </c>
      <c r="M34" s="71">
        <v>83.146883899289207</v>
      </c>
      <c r="N34" s="71">
        <f t="shared" si="9"/>
        <v>100.06524929220922</v>
      </c>
      <c r="O34" s="78">
        <v>6.8330000000000002</v>
      </c>
      <c r="P34" s="78">
        <v>24.731000000000002</v>
      </c>
      <c r="Q34" s="71">
        <f t="shared" si="14"/>
        <v>31.564</v>
      </c>
      <c r="R34" s="78">
        <v>19.021000000000001</v>
      </c>
      <c r="S34" s="78">
        <v>43.433</v>
      </c>
      <c r="T34" s="78">
        <f t="shared" si="8"/>
        <v>62.454000000000001</v>
      </c>
      <c r="U34" s="71">
        <f t="shared" si="1"/>
        <v>2796.4795484852589</v>
      </c>
      <c r="V34" s="71">
        <f t="shared" si="10"/>
        <v>3781.8503418751002</v>
      </c>
      <c r="W34" s="71">
        <f t="shared" si="2"/>
        <v>6578.3298903603591</v>
      </c>
      <c r="X34" s="71">
        <f t="shared" si="3"/>
        <v>5592.9590969705177</v>
      </c>
      <c r="Y34" s="71">
        <f t="shared" si="11"/>
        <v>7563.7006837502004</v>
      </c>
      <c r="Z34" s="71">
        <f t="shared" si="4"/>
        <v>13156.659780720718</v>
      </c>
      <c r="AA34" s="71">
        <f t="shared" si="5"/>
        <v>21.771466429618901</v>
      </c>
      <c r="AB34" s="71">
        <f t="shared" si="12"/>
        <v>29.442885718429391</v>
      </c>
      <c r="AC34" s="71">
        <f t="shared" si="6"/>
        <v>51.214352148048292</v>
      </c>
      <c r="AD34" s="10"/>
      <c r="AE34" s="10"/>
      <c r="AF34" s="10"/>
      <c r="AG34" s="10"/>
      <c r="AH34" s="10"/>
      <c r="AI34" s="10"/>
      <c r="AJ34" s="10"/>
      <c r="AK34" s="10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</row>
    <row r="35" spans="1:245" ht="12" customHeight="1" x14ac:dyDescent="0.2">
      <c r="A35" s="69">
        <v>1993</v>
      </c>
      <c r="B35" s="70">
        <v>260.255</v>
      </c>
      <c r="C35" s="71">
        <v>2923.6524916487588</v>
      </c>
      <c r="D35" s="71">
        <v>4267.8306527699315</v>
      </c>
      <c r="E35" s="78">
        <f t="shared" si="0"/>
        <v>7191.4831444186902</v>
      </c>
      <c r="F35" s="71">
        <v>16.150850514580998</v>
      </c>
      <c r="G35" s="71">
        <v>0.22254114239999997</v>
      </c>
      <c r="H35" s="78">
        <f t="shared" si="13"/>
        <v>16.373391656980999</v>
      </c>
      <c r="I35" s="71">
        <v>2939.8033421633399</v>
      </c>
      <c r="J35" s="71">
        <v>4268.0531939123312</v>
      </c>
      <c r="K35" s="78">
        <f t="shared" si="7"/>
        <v>7207.8565360756711</v>
      </c>
      <c r="L35" s="71">
        <v>21.710766132008999</v>
      </c>
      <c r="M35" s="71">
        <v>91.380450705031137</v>
      </c>
      <c r="N35" s="71">
        <f t="shared" si="9"/>
        <v>113.09121683704014</v>
      </c>
      <c r="O35" s="78">
        <v>18.779</v>
      </c>
      <c r="P35" s="78">
        <v>23.404</v>
      </c>
      <c r="Q35" s="71">
        <f t="shared" si="14"/>
        <v>42.183</v>
      </c>
      <c r="R35" s="78">
        <v>20.155000000000001</v>
      </c>
      <c r="S35" s="78">
        <v>47.524000000000001</v>
      </c>
      <c r="T35" s="78">
        <f t="shared" si="8"/>
        <v>67.679000000000002</v>
      </c>
      <c r="U35" s="71">
        <f t="shared" si="1"/>
        <v>2879.158576031331</v>
      </c>
      <c r="V35" s="71">
        <f t="shared" si="10"/>
        <v>4105.7447432073004</v>
      </c>
      <c r="W35" s="71">
        <f t="shared" si="2"/>
        <v>6984.9033192386314</v>
      </c>
      <c r="X35" s="71">
        <f t="shared" si="3"/>
        <v>5758.317152062662</v>
      </c>
      <c r="Y35" s="71">
        <f t="shared" si="11"/>
        <v>8211.4894864146008</v>
      </c>
      <c r="Z35" s="71">
        <f t="shared" si="4"/>
        <v>13969.806638477263</v>
      </c>
      <c r="AA35" s="71">
        <f t="shared" si="5"/>
        <v>22.125673482018261</v>
      </c>
      <c r="AB35" s="71">
        <f t="shared" si="12"/>
        <v>31.551706927492656</v>
      </c>
      <c r="AC35" s="71">
        <f t="shared" si="6"/>
        <v>53.677380409510917</v>
      </c>
      <c r="AD35" s="10"/>
      <c r="AE35" s="10"/>
      <c r="AF35" s="10"/>
      <c r="AG35" s="10"/>
      <c r="AH35" s="10"/>
      <c r="AI35" s="10"/>
      <c r="AJ35" s="10"/>
      <c r="AK35" s="10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</row>
    <row r="36" spans="1:245" ht="12" customHeight="1" x14ac:dyDescent="0.2">
      <c r="A36" s="69">
        <v>1994</v>
      </c>
      <c r="B36" s="70">
        <v>263.43599999999998</v>
      </c>
      <c r="C36" s="71">
        <v>2993.6665449090301</v>
      </c>
      <c r="D36" s="71">
        <v>4536.8662867326821</v>
      </c>
      <c r="E36" s="78">
        <f t="shared" si="0"/>
        <v>7530.5328316417126</v>
      </c>
      <c r="F36" s="97" t="s">
        <v>4</v>
      </c>
      <c r="G36" s="97" t="s">
        <v>4</v>
      </c>
      <c r="H36" s="78">
        <v>37.444657958977999</v>
      </c>
      <c r="I36" s="97" t="s">
        <v>4</v>
      </c>
      <c r="J36" s="97" t="s">
        <v>4</v>
      </c>
      <c r="K36" s="78">
        <f>SUM(E36,H36)</f>
        <v>7567.9774896006902</v>
      </c>
      <c r="L36" s="97" t="s">
        <v>4</v>
      </c>
      <c r="M36" s="97" t="s">
        <v>4</v>
      </c>
      <c r="N36" s="71">
        <v>123.05189725346176</v>
      </c>
      <c r="O36" s="78" t="s">
        <v>4</v>
      </c>
      <c r="P36" s="78" t="s">
        <v>4</v>
      </c>
      <c r="Q36" s="97" t="s">
        <v>4</v>
      </c>
      <c r="R36" s="78" t="s">
        <v>4</v>
      </c>
      <c r="S36" s="78" t="s">
        <v>4</v>
      </c>
      <c r="T36" s="78" t="s">
        <v>4</v>
      </c>
      <c r="U36" s="97" t="s">
        <v>4</v>
      </c>
      <c r="V36" s="97" t="s">
        <v>4</v>
      </c>
      <c r="W36" s="71">
        <f>K36-N36</f>
        <v>7444.9255923472283</v>
      </c>
      <c r="X36" s="97" t="s">
        <v>4</v>
      </c>
      <c r="Y36" s="97" t="s">
        <v>4</v>
      </c>
      <c r="Z36" s="71">
        <f>W36*2</f>
        <v>14889.851184694457</v>
      </c>
      <c r="AA36" s="97" t="s">
        <v>4</v>
      </c>
      <c r="AB36" s="97" t="s">
        <v>4</v>
      </c>
      <c r="AC36" s="71">
        <f>Z36/B36</f>
        <v>56.521702366777731</v>
      </c>
      <c r="AD36" s="10"/>
      <c r="AE36" s="10"/>
      <c r="AF36" s="10"/>
      <c r="AG36" s="10"/>
      <c r="AH36" s="10"/>
      <c r="AI36" s="10"/>
      <c r="AJ36" s="10"/>
      <c r="AK36" s="10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</row>
    <row r="37" spans="1:245" ht="12" customHeight="1" x14ac:dyDescent="0.2">
      <c r="A37" s="69">
        <v>1995</v>
      </c>
      <c r="B37" s="70">
        <v>266.55700000000002</v>
      </c>
      <c r="C37" s="71">
        <v>3064.4532913820876</v>
      </c>
      <c r="D37" s="71">
        <v>4767.8428810361993</v>
      </c>
      <c r="E37" s="78">
        <f t="shared" si="0"/>
        <v>7832.2961724182869</v>
      </c>
      <c r="F37" s="97" t="s">
        <v>4</v>
      </c>
      <c r="G37" s="97" t="s">
        <v>4</v>
      </c>
      <c r="H37" s="78">
        <v>63.439051541045998</v>
      </c>
      <c r="I37" s="97" t="s">
        <v>4</v>
      </c>
      <c r="J37" s="97" t="s">
        <v>4</v>
      </c>
      <c r="K37" s="78">
        <f t="shared" ref="K37:K63" si="15">SUM(E37,H37)</f>
        <v>7895.7352239593329</v>
      </c>
      <c r="L37" s="97" t="s">
        <v>4</v>
      </c>
      <c r="M37" s="97" t="s">
        <v>4</v>
      </c>
      <c r="N37" s="71">
        <v>114.42537741828767</v>
      </c>
      <c r="O37" s="78" t="s">
        <v>4</v>
      </c>
      <c r="P37" s="78" t="s">
        <v>4</v>
      </c>
      <c r="Q37" s="97" t="s">
        <v>4</v>
      </c>
      <c r="R37" s="78" t="s">
        <v>4</v>
      </c>
      <c r="S37" s="78" t="s">
        <v>4</v>
      </c>
      <c r="T37" s="78" t="s">
        <v>4</v>
      </c>
      <c r="U37" s="97" t="s">
        <v>4</v>
      </c>
      <c r="V37" s="97" t="s">
        <v>4</v>
      </c>
      <c r="W37" s="71">
        <f t="shared" ref="W37:W63" si="16">K37-N37</f>
        <v>7781.3098465410449</v>
      </c>
      <c r="X37" s="97" t="s">
        <v>4</v>
      </c>
      <c r="Y37" s="97" t="s">
        <v>4</v>
      </c>
      <c r="Z37" s="71">
        <f t="shared" ref="Z37:Z63" si="17">W37*2</f>
        <v>15562.61969308209</v>
      </c>
      <c r="AA37" s="97" t="s">
        <v>4</v>
      </c>
      <c r="AB37" s="97" t="s">
        <v>4</v>
      </c>
      <c r="AC37" s="71">
        <f t="shared" ref="AC37:AC59" si="18">Z37/B37</f>
        <v>58.38383420087294</v>
      </c>
      <c r="AD37" s="10"/>
      <c r="AE37" s="10"/>
      <c r="AF37" s="10"/>
      <c r="AG37" s="10"/>
      <c r="AH37" s="10"/>
      <c r="AI37" s="10"/>
      <c r="AJ37" s="10"/>
      <c r="AK37" s="10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</row>
    <row r="38" spans="1:245" ht="12" customHeight="1" x14ac:dyDescent="0.2">
      <c r="A38" s="112">
        <v>1996</v>
      </c>
      <c r="B38" s="113">
        <v>269.66699999999997</v>
      </c>
      <c r="C38" s="68">
        <v>3087.5993267549275</v>
      </c>
      <c r="D38" s="68">
        <v>5147.4773646444228</v>
      </c>
      <c r="E38" s="106">
        <f t="shared" si="0"/>
        <v>8235.0766913993502</v>
      </c>
      <c r="F38" s="105" t="s">
        <v>4</v>
      </c>
      <c r="G38" s="105" t="s">
        <v>4</v>
      </c>
      <c r="H38" s="34">
        <v>52.023699275873994</v>
      </c>
      <c r="I38" s="30" t="s">
        <v>4</v>
      </c>
      <c r="J38" s="30" t="s">
        <v>4</v>
      </c>
      <c r="K38" s="34">
        <f t="shared" si="15"/>
        <v>8287.1003906752248</v>
      </c>
      <c r="L38" s="30" t="s">
        <v>4</v>
      </c>
      <c r="M38" s="30" t="s">
        <v>4</v>
      </c>
      <c r="N38" s="29">
        <v>237.13147139934975</v>
      </c>
      <c r="O38" s="106" t="s">
        <v>4</v>
      </c>
      <c r="P38" s="106" t="s">
        <v>4</v>
      </c>
      <c r="Q38" s="105" t="s">
        <v>4</v>
      </c>
      <c r="R38" s="106" t="s">
        <v>4</v>
      </c>
      <c r="S38" s="106" t="s">
        <v>4</v>
      </c>
      <c r="T38" s="106" t="s">
        <v>4</v>
      </c>
      <c r="U38" s="30" t="s">
        <v>4</v>
      </c>
      <c r="V38" s="30" t="s">
        <v>4</v>
      </c>
      <c r="W38" s="29">
        <f t="shared" si="16"/>
        <v>8049.9689192758751</v>
      </c>
      <c r="X38" s="30" t="s">
        <v>4</v>
      </c>
      <c r="Y38" s="30" t="s">
        <v>4</v>
      </c>
      <c r="Z38" s="29">
        <f t="shared" si="17"/>
        <v>16099.93783855175</v>
      </c>
      <c r="AA38" s="30" t="s">
        <v>4</v>
      </c>
      <c r="AB38" s="30" t="s">
        <v>4</v>
      </c>
      <c r="AC38" s="68">
        <f t="shared" si="18"/>
        <v>59.703033142919793</v>
      </c>
    </row>
    <row r="39" spans="1:245" ht="12" customHeight="1" x14ac:dyDescent="0.2">
      <c r="A39" s="112">
        <v>1997</v>
      </c>
      <c r="B39" s="113">
        <v>272.91199999999998</v>
      </c>
      <c r="C39" s="68">
        <v>3183.1166089245526</v>
      </c>
      <c r="D39" s="68">
        <v>5723.584848457529</v>
      </c>
      <c r="E39" s="106">
        <f t="shared" si="0"/>
        <v>8906.7014573820816</v>
      </c>
      <c r="F39" s="105" t="s">
        <v>4</v>
      </c>
      <c r="G39" s="105" t="s">
        <v>4</v>
      </c>
      <c r="H39" s="34">
        <v>57.474661808645003</v>
      </c>
      <c r="I39" s="30" t="s">
        <v>4</v>
      </c>
      <c r="J39" s="30" t="s">
        <v>4</v>
      </c>
      <c r="K39" s="34">
        <f t="shared" si="15"/>
        <v>8964.1761191907262</v>
      </c>
      <c r="L39" s="30" t="s">
        <v>4</v>
      </c>
      <c r="M39" s="30" t="s">
        <v>4</v>
      </c>
      <c r="N39" s="29">
        <v>409.39785238208094</v>
      </c>
      <c r="O39" s="106" t="s">
        <v>4</v>
      </c>
      <c r="P39" s="106" t="s">
        <v>4</v>
      </c>
      <c r="Q39" s="105" t="s">
        <v>4</v>
      </c>
      <c r="R39" s="106" t="s">
        <v>4</v>
      </c>
      <c r="S39" s="106" t="s">
        <v>4</v>
      </c>
      <c r="T39" s="106" t="s">
        <v>4</v>
      </c>
      <c r="U39" s="30" t="s">
        <v>4</v>
      </c>
      <c r="V39" s="30" t="s">
        <v>4</v>
      </c>
      <c r="W39" s="29">
        <f t="shared" si="16"/>
        <v>8554.7782668086456</v>
      </c>
      <c r="X39" s="30" t="s">
        <v>4</v>
      </c>
      <c r="Y39" s="30" t="s">
        <v>4</v>
      </c>
      <c r="Z39" s="29">
        <f t="shared" si="17"/>
        <v>17109.556533617291</v>
      </c>
      <c r="AA39" s="30" t="s">
        <v>4</v>
      </c>
      <c r="AB39" s="30" t="s">
        <v>4</v>
      </c>
      <c r="AC39" s="68">
        <f t="shared" si="18"/>
        <v>62.692576851209523</v>
      </c>
    </row>
    <row r="40" spans="1:245" ht="12" customHeight="1" x14ac:dyDescent="0.2">
      <c r="A40" s="112">
        <v>1998</v>
      </c>
      <c r="B40" s="113">
        <v>276.11500000000001</v>
      </c>
      <c r="C40" s="68">
        <v>3294.9512930982751</v>
      </c>
      <c r="D40" s="68">
        <v>5984.7385899905912</v>
      </c>
      <c r="E40" s="106">
        <f t="shared" si="0"/>
        <v>9279.6898830888658</v>
      </c>
      <c r="F40" s="105" t="s">
        <v>4</v>
      </c>
      <c r="G40" s="105" t="s">
        <v>4</v>
      </c>
      <c r="H40" s="34">
        <v>60.709700611930003</v>
      </c>
      <c r="I40" s="30" t="s">
        <v>4</v>
      </c>
      <c r="J40" s="30" t="s">
        <v>4</v>
      </c>
      <c r="K40" s="34">
        <f t="shared" si="15"/>
        <v>9340.3995837007951</v>
      </c>
      <c r="L40" s="30" t="s">
        <v>4</v>
      </c>
      <c r="M40" s="30" t="s">
        <v>4</v>
      </c>
      <c r="N40" s="29">
        <v>455.55880308886481</v>
      </c>
      <c r="O40" s="105" t="s">
        <v>4</v>
      </c>
      <c r="P40" s="105" t="s">
        <v>4</v>
      </c>
      <c r="Q40" s="105" t="s">
        <v>4</v>
      </c>
      <c r="R40" s="105" t="s">
        <v>4</v>
      </c>
      <c r="S40" s="105" t="s">
        <v>4</v>
      </c>
      <c r="T40" s="106" t="s">
        <v>4</v>
      </c>
      <c r="U40" s="30" t="s">
        <v>4</v>
      </c>
      <c r="V40" s="30" t="s">
        <v>4</v>
      </c>
      <c r="W40" s="29">
        <f t="shared" si="16"/>
        <v>8884.8407806119303</v>
      </c>
      <c r="X40" s="30" t="s">
        <v>4</v>
      </c>
      <c r="Y40" s="30" t="s">
        <v>4</v>
      </c>
      <c r="Z40" s="29">
        <f t="shared" si="17"/>
        <v>17769.681561223861</v>
      </c>
      <c r="AA40" s="30" t="s">
        <v>4</v>
      </c>
      <c r="AB40" s="30" t="s">
        <v>4</v>
      </c>
      <c r="AC40" s="68">
        <f t="shared" si="18"/>
        <v>64.356089170178592</v>
      </c>
    </row>
    <row r="41" spans="1:245" ht="12" customHeight="1" x14ac:dyDescent="0.2">
      <c r="A41" s="112">
        <v>1999</v>
      </c>
      <c r="B41" s="113">
        <v>279.29500000000002</v>
      </c>
      <c r="C41" s="68">
        <v>3522.587898686852</v>
      </c>
      <c r="D41" s="68">
        <v>6061.7007827125954</v>
      </c>
      <c r="E41" s="106">
        <f t="shared" si="0"/>
        <v>9584.2886813994483</v>
      </c>
      <c r="F41" s="105" t="s">
        <v>4</v>
      </c>
      <c r="G41" s="105" t="s">
        <v>4</v>
      </c>
      <c r="H41" s="34">
        <v>65.153790435162009</v>
      </c>
      <c r="I41" s="30" t="s">
        <v>4</v>
      </c>
      <c r="J41" s="30" t="s">
        <v>4</v>
      </c>
      <c r="K41" s="34">
        <f t="shared" si="15"/>
        <v>9649.4424718346108</v>
      </c>
      <c r="L41" s="30" t="s">
        <v>4</v>
      </c>
      <c r="M41" s="30" t="s">
        <v>4</v>
      </c>
      <c r="N41" s="29">
        <v>452.56597139944665</v>
      </c>
      <c r="O41" s="105" t="s">
        <v>4</v>
      </c>
      <c r="P41" s="105" t="s">
        <v>4</v>
      </c>
      <c r="Q41" s="105" t="s">
        <v>4</v>
      </c>
      <c r="R41" s="105" t="s">
        <v>4</v>
      </c>
      <c r="S41" s="105" t="s">
        <v>4</v>
      </c>
      <c r="T41" s="106" t="s">
        <v>4</v>
      </c>
      <c r="U41" s="30" t="s">
        <v>4</v>
      </c>
      <c r="V41" s="30" t="s">
        <v>4</v>
      </c>
      <c r="W41" s="29">
        <f t="shared" si="16"/>
        <v>9196.8765004351644</v>
      </c>
      <c r="X41" s="30" t="s">
        <v>4</v>
      </c>
      <c r="Y41" s="30" t="s">
        <v>4</v>
      </c>
      <c r="Z41" s="29">
        <f t="shared" si="17"/>
        <v>18393.753000870329</v>
      </c>
      <c r="AA41" s="30" t="s">
        <v>4</v>
      </c>
      <c r="AB41" s="30" t="s">
        <v>4</v>
      </c>
      <c r="AC41" s="68">
        <f t="shared" si="18"/>
        <v>65.857795523981196</v>
      </c>
    </row>
    <row r="42" spans="1:245" ht="12" customHeight="1" x14ac:dyDescent="0.2">
      <c r="A42" s="112">
        <v>2000</v>
      </c>
      <c r="B42" s="113">
        <v>282.38499999999999</v>
      </c>
      <c r="C42" s="108">
        <v>3519.067719891651</v>
      </c>
      <c r="D42" s="108">
        <v>5908.0210721853327</v>
      </c>
      <c r="E42" s="106">
        <f t="shared" si="0"/>
        <v>9427.0887920769837</v>
      </c>
      <c r="F42" s="105" t="s">
        <v>4</v>
      </c>
      <c r="G42" s="105" t="s">
        <v>4</v>
      </c>
      <c r="H42" s="34">
        <v>64.515105204850002</v>
      </c>
      <c r="I42" s="30" t="s">
        <v>4</v>
      </c>
      <c r="J42" s="30" t="s">
        <v>4</v>
      </c>
      <c r="K42" s="34">
        <f t="shared" si="15"/>
        <v>9491.6038972818333</v>
      </c>
      <c r="L42" s="156" t="s">
        <v>4</v>
      </c>
      <c r="M42" s="156" t="s">
        <v>4</v>
      </c>
      <c r="N42" s="29">
        <v>401.01831707698273</v>
      </c>
      <c r="O42" s="110" t="s">
        <v>4</v>
      </c>
      <c r="P42" s="110" t="s">
        <v>4</v>
      </c>
      <c r="Q42" s="105" t="s">
        <v>4</v>
      </c>
      <c r="R42" s="110" t="s">
        <v>4</v>
      </c>
      <c r="S42" s="110" t="s">
        <v>4</v>
      </c>
      <c r="T42" s="106" t="s">
        <v>4</v>
      </c>
      <c r="U42" s="30" t="s">
        <v>4</v>
      </c>
      <c r="V42" s="30" t="s">
        <v>4</v>
      </c>
      <c r="W42" s="29">
        <f t="shared" si="16"/>
        <v>9090.58558020485</v>
      </c>
      <c r="X42" s="30" t="s">
        <v>4</v>
      </c>
      <c r="Y42" s="30" t="s">
        <v>4</v>
      </c>
      <c r="Z42" s="29">
        <f t="shared" si="17"/>
        <v>18181.1711604097</v>
      </c>
      <c r="AA42" s="30" t="s">
        <v>4</v>
      </c>
      <c r="AB42" s="30" t="s">
        <v>4</v>
      </c>
      <c r="AC42" s="68">
        <f t="shared" si="18"/>
        <v>64.384337554791159</v>
      </c>
    </row>
    <row r="43" spans="1:245" ht="12" customHeight="1" x14ac:dyDescent="0.2">
      <c r="A43" s="69">
        <v>2001</v>
      </c>
      <c r="B43" s="70">
        <v>285.30901899999998</v>
      </c>
      <c r="C43" s="86">
        <v>3496.029462068956</v>
      </c>
      <c r="D43" s="86">
        <v>5882.3946060658964</v>
      </c>
      <c r="E43" s="78">
        <f t="shared" ref="E43:E48" si="19">SUM(C43,D43)</f>
        <v>9378.4240681348529</v>
      </c>
      <c r="F43" s="97" t="s">
        <v>4</v>
      </c>
      <c r="G43" s="97" t="s">
        <v>4</v>
      </c>
      <c r="H43" s="78">
        <v>81.972906378509009</v>
      </c>
      <c r="I43" s="97" t="s">
        <v>4</v>
      </c>
      <c r="J43" s="97" t="s">
        <v>4</v>
      </c>
      <c r="K43" s="78">
        <f t="shared" si="15"/>
        <v>9460.3969745133618</v>
      </c>
      <c r="L43" s="109" t="s">
        <v>4</v>
      </c>
      <c r="M43" s="109" t="s">
        <v>4</v>
      </c>
      <c r="N43" s="71">
        <v>362.24944313485099</v>
      </c>
      <c r="O43" s="109" t="s">
        <v>4</v>
      </c>
      <c r="P43" s="109" t="s">
        <v>4</v>
      </c>
      <c r="Q43" s="97" t="s">
        <v>4</v>
      </c>
      <c r="R43" s="109" t="s">
        <v>4</v>
      </c>
      <c r="S43" s="109" t="s">
        <v>4</v>
      </c>
      <c r="T43" s="78" t="s">
        <v>4</v>
      </c>
      <c r="U43" s="97" t="s">
        <v>4</v>
      </c>
      <c r="V43" s="97" t="s">
        <v>4</v>
      </c>
      <c r="W43" s="71">
        <f t="shared" si="16"/>
        <v>9098.1475313785104</v>
      </c>
      <c r="X43" s="97" t="s">
        <v>4</v>
      </c>
      <c r="Y43" s="97" t="s">
        <v>4</v>
      </c>
      <c r="Z43" s="71">
        <f t="shared" si="17"/>
        <v>18196.295062757021</v>
      </c>
      <c r="AA43" s="97" t="s">
        <v>4</v>
      </c>
      <c r="AB43" s="97" t="s">
        <v>4</v>
      </c>
      <c r="AC43" s="71">
        <f t="shared" si="18"/>
        <v>63.77749685773874</v>
      </c>
    </row>
    <row r="44" spans="1:245" ht="12" customHeight="1" x14ac:dyDescent="0.2">
      <c r="A44" s="69">
        <v>2002</v>
      </c>
      <c r="B44" s="70">
        <v>288.10481800000002</v>
      </c>
      <c r="C44" s="86">
        <v>3639.6354636715778</v>
      </c>
      <c r="D44" s="86">
        <v>5702.1516221951997</v>
      </c>
      <c r="E44" s="78">
        <f t="shared" si="19"/>
        <v>9341.7870858667775</v>
      </c>
      <c r="F44" s="97" t="s">
        <v>4</v>
      </c>
      <c r="G44" s="97" t="s">
        <v>4</v>
      </c>
      <c r="H44" s="78">
        <v>72.399872228406011</v>
      </c>
      <c r="I44" s="97" t="s">
        <v>4</v>
      </c>
      <c r="J44" s="97" t="s">
        <v>4</v>
      </c>
      <c r="K44" s="78">
        <f t="shared" si="15"/>
        <v>9414.1869580951843</v>
      </c>
      <c r="L44" s="109" t="s">
        <v>4</v>
      </c>
      <c r="M44" s="109" t="s">
        <v>4</v>
      </c>
      <c r="N44" s="71">
        <v>168.54500086677706</v>
      </c>
      <c r="O44" s="109" t="s">
        <v>4</v>
      </c>
      <c r="P44" s="109" t="s">
        <v>4</v>
      </c>
      <c r="Q44" s="97" t="s">
        <v>4</v>
      </c>
      <c r="R44" s="109" t="s">
        <v>4</v>
      </c>
      <c r="S44" s="109" t="s">
        <v>4</v>
      </c>
      <c r="T44" s="78" t="s">
        <v>4</v>
      </c>
      <c r="U44" s="97" t="s">
        <v>4</v>
      </c>
      <c r="V44" s="97" t="s">
        <v>4</v>
      </c>
      <c r="W44" s="71">
        <f t="shared" si="16"/>
        <v>9245.6419572284067</v>
      </c>
      <c r="X44" s="97" t="s">
        <v>4</v>
      </c>
      <c r="Y44" s="97" t="s">
        <v>4</v>
      </c>
      <c r="Z44" s="71">
        <f t="shared" si="17"/>
        <v>18491.283914456813</v>
      </c>
      <c r="AA44" s="97" t="s">
        <v>4</v>
      </c>
      <c r="AB44" s="97" t="s">
        <v>4</v>
      </c>
      <c r="AC44" s="71">
        <f t="shared" si="18"/>
        <v>64.18248761968573</v>
      </c>
    </row>
    <row r="45" spans="1:245" ht="12" customHeight="1" x14ac:dyDescent="0.2">
      <c r="A45" s="69">
        <v>2003</v>
      </c>
      <c r="B45" s="70">
        <v>290.81963400000001</v>
      </c>
      <c r="C45" s="86">
        <v>3632.711236908197</v>
      </c>
      <c r="D45" s="86">
        <v>5534.0378099180562</v>
      </c>
      <c r="E45" s="78">
        <f t="shared" si="19"/>
        <v>9166.7490468262531</v>
      </c>
      <c r="F45" s="97" t="s">
        <v>4</v>
      </c>
      <c r="G45" s="97" t="s">
        <v>4</v>
      </c>
      <c r="H45" s="78">
        <v>75.943323868357993</v>
      </c>
      <c r="I45" s="97" t="s">
        <v>4</v>
      </c>
      <c r="J45" s="97" t="s">
        <v>4</v>
      </c>
      <c r="K45" s="78">
        <f t="shared" si="15"/>
        <v>9242.6923706946109</v>
      </c>
      <c r="L45" s="109" t="s">
        <v>4</v>
      </c>
      <c r="M45" s="109" t="s">
        <v>4</v>
      </c>
      <c r="N45" s="71">
        <v>164.43362682625207</v>
      </c>
      <c r="O45" s="109" t="s">
        <v>4</v>
      </c>
      <c r="P45" s="109" t="s">
        <v>4</v>
      </c>
      <c r="Q45" s="97" t="s">
        <v>4</v>
      </c>
      <c r="R45" s="109" t="s">
        <v>4</v>
      </c>
      <c r="S45" s="109" t="s">
        <v>4</v>
      </c>
      <c r="T45" s="78" t="s">
        <v>4</v>
      </c>
      <c r="U45" s="97" t="s">
        <v>4</v>
      </c>
      <c r="V45" s="97" t="s">
        <v>4</v>
      </c>
      <c r="W45" s="71">
        <f t="shared" si="16"/>
        <v>9078.2587438683586</v>
      </c>
      <c r="X45" s="97" t="s">
        <v>4</v>
      </c>
      <c r="Y45" s="97" t="s">
        <v>4</v>
      </c>
      <c r="Z45" s="71">
        <f t="shared" si="17"/>
        <v>18156.517487736717</v>
      </c>
      <c r="AA45" s="97" t="s">
        <v>4</v>
      </c>
      <c r="AB45" s="97" t="s">
        <v>4</v>
      </c>
      <c r="AC45" s="71">
        <f t="shared" si="18"/>
        <v>62.432227281245794</v>
      </c>
    </row>
    <row r="46" spans="1:245" ht="12" customHeight="1" x14ac:dyDescent="0.2">
      <c r="A46" s="69">
        <v>2004</v>
      </c>
      <c r="B46" s="70">
        <v>293.46318500000001</v>
      </c>
      <c r="C46" s="86">
        <v>3612.0712663729919</v>
      </c>
      <c r="D46" s="86">
        <v>5474.7220146717882</v>
      </c>
      <c r="E46" s="78">
        <f t="shared" si="19"/>
        <v>9086.7932810447801</v>
      </c>
      <c r="F46" s="97" t="s">
        <v>4</v>
      </c>
      <c r="G46" s="97" t="s">
        <v>4</v>
      </c>
      <c r="H46" s="78">
        <v>91.993222276693984</v>
      </c>
      <c r="I46" s="97" t="s">
        <v>4</v>
      </c>
      <c r="J46" s="97" t="s">
        <v>4</v>
      </c>
      <c r="K46" s="78">
        <f t="shared" si="15"/>
        <v>9178.7865033214748</v>
      </c>
      <c r="L46" s="109" t="s">
        <v>4</v>
      </c>
      <c r="M46" s="109" t="s">
        <v>4</v>
      </c>
      <c r="N46" s="71">
        <v>161.49171604477993</v>
      </c>
      <c r="O46" s="109" t="s">
        <v>4</v>
      </c>
      <c r="P46" s="109" t="s">
        <v>4</v>
      </c>
      <c r="Q46" s="97" t="s">
        <v>4</v>
      </c>
      <c r="R46" s="109" t="s">
        <v>4</v>
      </c>
      <c r="S46" s="109" t="s">
        <v>4</v>
      </c>
      <c r="T46" s="78" t="s">
        <v>4</v>
      </c>
      <c r="U46" s="97" t="s">
        <v>4</v>
      </c>
      <c r="V46" s="97" t="s">
        <v>4</v>
      </c>
      <c r="W46" s="71">
        <f t="shared" si="16"/>
        <v>9017.2947872766945</v>
      </c>
      <c r="X46" s="97" t="s">
        <v>4</v>
      </c>
      <c r="Y46" s="97" t="s">
        <v>4</v>
      </c>
      <c r="Z46" s="71">
        <f t="shared" si="17"/>
        <v>18034.589574553389</v>
      </c>
      <c r="AA46" s="97" t="s">
        <v>4</v>
      </c>
      <c r="AB46" s="97" t="s">
        <v>4</v>
      </c>
      <c r="AC46" s="71">
        <f t="shared" si="18"/>
        <v>61.454350993135265</v>
      </c>
    </row>
    <row r="47" spans="1:245" ht="12" customHeight="1" x14ac:dyDescent="0.2">
      <c r="A47" s="69">
        <v>2005</v>
      </c>
      <c r="B47" s="70">
        <v>296.186216</v>
      </c>
      <c r="C47" s="86">
        <v>3714.9891974733391</v>
      </c>
      <c r="D47" s="86">
        <v>5512.532125624346</v>
      </c>
      <c r="E47" s="78">
        <f t="shared" si="19"/>
        <v>9227.5213230976842</v>
      </c>
      <c r="F47" s="97" t="s">
        <v>4</v>
      </c>
      <c r="G47" s="97" t="s">
        <v>4</v>
      </c>
      <c r="H47" s="78">
        <v>93.320976235820993</v>
      </c>
      <c r="I47" s="97" t="s">
        <v>4</v>
      </c>
      <c r="J47" s="97" t="s">
        <v>4</v>
      </c>
      <c r="K47" s="78">
        <f t="shared" si="15"/>
        <v>9320.8422993335043</v>
      </c>
      <c r="L47" s="109" t="s">
        <v>4</v>
      </c>
      <c r="M47" s="109" t="s">
        <v>4</v>
      </c>
      <c r="N47" s="71">
        <v>312.60378809768417</v>
      </c>
      <c r="O47" s="109" t="s">
        <v>4</v>
      </c>
      <c r="P47" s="109" t="s">
        <v>4</v>
      </c>
      <c r="Q47" s="97" t="s">
        <v>4</v>
      </c>
      <c r="R47" s="109" t="s">
        <v>4</v>
      </c>
      <c r="S47" s="109" t="s">
        <v>4</v>
      </c>
      <c r="T47" s="78" t="s">
        <v>4</v>
      </c>
      <c r="U47" s="97" t="s">
        <v>4</v>
      </c>
      <c r="V47" s="97" t="s">
        <v>4</v>
      </c>
      <c r="W47" s="71">
        <f t="shared" si="16"/>
        <v>9008.2385112358206</v>
      </c>
      <c r="X47" s="97" t="s">
        <v>4</v>
      </c>
      <c r="Y47" s="97" t="s">
        <v>4</v>
      </c>
      <c r="Z47" s="71">
        <f t="shared" si="17"/>
        <v>18016.477022471641</v>
      </c>
      <c r="AA47" s="97" t="s">
        <v>4</v>
      </c>
      <c r="AB47" s="97" t="s">
        <v>4</v>
      </c>
      <c r="AC47" s="71">
        <f t="shared" si="18"/>
        <v>60.82820890784344</v>
      </c>
    </row>
    <row r="48" spans="1:245" ht="12" customHeight="1" x14ac:dyDescent="0.2">
      <c r="A48" s="112">
        <v>2006</v>
      </c>
      <c r="B48" s="113">
        <v>298.99582500000002</v>
      </c>
      <c r="C48" s="108">
        <v>3719.0303430010631</v>
      </c>
      <c r="D48" s="108">
        <v>5677.363040469857</v>
      </c>
      <c r="E48" s="106">
        <f t="shared" si="19"/>
        <v>9396.3933834709205</v>
      </c>
      <c r="F48" s="105" t="s">
        <v>4</v>
      </c>
      <c r="G48" s="105" t="s">
        <v>4</v>
      </c>
      <c r="H48" s="34">
        <v>99.261244745172974</v>
      </c>
      <c r="I48" s="30" t="s">
        <v>4</v>
      </c>
      <c r="J48" s="30" t="s">
        <v>4</v>
      </c>
      <c r="K48" s="34">
        <f t="shared" si="15"/>
        <v>9495.6546282160944</v>
      </c>
      <c r="L48" s="156" t="s">
        <v>4</v>
      </c>
      <c r="M48" s="156" t="s">
        <v>4</v>
      </c>
      <c r="N48" s="29">
        <v>511.31274347091903</v>
      </c>
      <c r="O48" s="110" t="s">
        <v>4</v>
      </c>
      <c r="P48" s="110" t="s">
        <v>4</v>
      </c>
      <c r="Q48" s="105" t="s">
        <v>4</v>
      </c>
      <c r="R48" s="110" t="s">
        <v>4</v>
      </c>
      <c r="S48" s="110" t="s">
        <v>4</v>
      </c>
      <c r="T48" s="106" t="s">
        <v>4</v>
      </c>
      <c r="U48" s="30" t="s">
        <v>4</v>
      </c>
      <c r="V48" s="30" t="s">
        <v>4</v>
      </c>
      <c r="W48" s="29">
        <f t="shared" si="16"/>
        <v>8984.3418847451758</v>
      </c>
      <c r="X48" s="30" t="s">
        <v>4</v>
      </c>
      <c r="Y48" s="30" t="s">
        <v>4</v>
      </c>
      <c r="Z48" s="29">
        <f t="shared" si="17"/>
        <v>17968.683769490352</v>
      </c>
      <c r="AA48" s="30" t="s">
        <v>4</v>
      </c>
      <c r="AB48" s="30" t="s">
        <v>4</v>
      </c>
      <c r="AC48" s="68">
        <f t="shared" si="18"/>
        <v>60.096771483315358</v>
      </c>
    </row>
    <row r="49" spans="1:37" ht="12" customHeight="1" x14ac:dyDescent="0.2">
      <c r="A49" s="112">
        <v>2007</v>
      </c>
      <c r="B49" s="113">
        <v>302.003917</v>
      </c>
      <c r="C49" s="108">
        <v>3608.7628820537393</v>
      </c>
      <c r="D49" s="108">
        <v>5656.806692742728</v>
      </c>
      <c r="E49" s="106">
        <f t="shared" ref="E49:E63" si="20">SUM(C49,D49)</f>
        <v>9265.5695747964674</v>
      </c>
      <c r="F49" s="105" t="s">
        <v>4</v>
      </c>
      <c r="G49" s="105" t="s">
        <v>4</v>
      </c>
      <c r="H49" s="34">
        <v>87.623163009645992</v>
      </c>
      <c r="I49" s="30" t="s">
        <v>4</v>
      </c>
      <c r="J49" s="30" t="s">
        <v>4</v>
      </c>
      <c r="K49" s="34">
        <f t="shared" si="15"/>
        <v>9353.1927378061137</v>
      </c>
      <c r="L49" s="156" t="s">
        <v>4</v>
      </c>
      <c r="M49" s="156" t="s">
        <v>4</v>
      </c>
      <c r="N49" s="29">
        <v>636.04616979646687</v>
      </c>
      <c r="O49" s="110" t="s">
        <v>4</v>
      </c>
      <c r="P49" s="110" t="s">
        <v>4</v>
      </c>
      <c r="Q49" s="105" t="s">
        <v>4</v>
      </c>
      <c r="R49" s="110" t="s">
        <v>4</v>
      </c>
      <c r="S49" s="110" t="s">
        <v>4</v>
      </c>
      <c r="T49" s="106" t="s">
        <v>4</v>
      </c>
      <c r="U49" s="30" t="s">
        <v>4</v>
      </c>
      <c r="V49" s="30" t="s">
        <v>4</v>
      </c>
      <c r="W49" s="29">
        <f t="shared" si="16"/>
        <v>8717.1465680096462</v>
      </c>
      <c r="X49" s="30" t="s">
        <v>4</v>
      </c>
      <c r="Y49" s="30" t="s">
        <v>4</v>
      </c>
      <c r="Z49" s="29">
        <f t="shared" si="17"/>
        <v>17434.293136019292</v>
      </c>
      <c r="AA49" s="30" t="s">
        <v>4</v>
      </c>
      <c r="AB49" s="30" t="s">
        <v>4</v>
      </c>
      <c r="AC49" s="68">
        <f t="shared" si="18"/>
        <v>57.728698717570914</v>
      </c>
    </row>
    <row r="50" spans="1:37" ht="12" customHeight="1" x14ac:dyDescent="0.2">
      <c r="A50" s="112">
        <v>2008</v>
      </c>
      <c r="B50" s="113">
        <v>304.79776099999998</v>
      </c>
      <c r="C50" s="108">
        <v>3393.5324799820328</v>
      </c>
      <c r="D50" s="108">
        <v>5471.7203860652135</v>
      </c>
      <c r="E50" s="106">
        <f t="shared" si="20"/>
        <v>8865.2528660472453</v>
      </c>
      <c r="F50" s="105" t="s">
        <v>4</v>
      </c>
      <c r="G50" s="105" t="s">
        <v>4</v>
      </c>
      <c r="H50" s="34">
        <v>111.35688880768598</v>
      </c>
      <c r="I50" s="30" t="s">
        <v>4</v>
      </c>
      <c r="J50" s="30" t="s">
        <v>4</v>
      </c>
      <c r="K50" s="34">
        <f t="shared" si="15"/>
        <v>8976.6097548549315</v>
      </c>
      <c r="L50" s="156" t="s">
        <v>4</v>
      </c>
      <c r="M50" s="156" t="s">
        <v>4</v>
      </c>
      <c r="N50" s="29">
        <v>675.80911104724555</v>
      </c>
      <c r="O50" s="110" t="s">
        <v>4</v>
      </c>
      <c r="P50" s="110" t="s">
        <v>4</v>
      </c>
      <c r="Q50" s="105" t="s">
        <v>4</v>
      </c>
      <c r="R50" s="110" t="s">
        <v>4</v>
      </c>
      <c r="S50" s="110" t="s">
        <v>4</v>
      </c>
      <c r="T50" s="106" t="s">
        <v>4</v>
      </c>
      <c r="U50" s="30" t="s">
        <v>4</v>
      </c>
      <c r="V50" s="30" t="s">
        <v>4</v>
      </c>
      <c r="W50" s="29">
        <f t="shared" si="16"/>
        <v>8300.8006438076864</v>
      </c>
      <c r="X50" s="30" t="s">
        <v>4</v>
      </c>
      <c r="Y50" s="30" t="s">
        <v>4</v>
      </c>
      <c r="Z50" s="29">
        <f t="shared" si="17"/>
        <v>16601.601287615373</v>
      </c>
      <c r="AA50" s="30" t="s">
        <v>4</v>
      </c>
      <c r="AB50" s="30" t="s">
        <v>4</v>
      </c>
      <c r="AC50" s="68">
        <f t="shared" si="18"/>
        <v>54.467595933604557</v>
      </c>
    </row>
    <row r="51" spans="1:37" ht="12" customHeight="1" x14ac:dyDescent="0.2">
      <c r="A51" s="112">
        <v>2009</v>
      </c>
      <c r="B51" s="113">
        <v>307.43940600000002</v>
      </c>
      <c r="C51" s="108">
        <v>3165.4828221314528</v>
      </c>
      <c r="D51" s="108">
        <v>5385.15303187062</v>
      </c>
      <c r="E51" s="106">
        <f t="shared" si="20"/>
        <v>8550.6358540020738</v>
      </c>
      <c r="F51" s="105" t="s">
        <v>4</v>
      </c>
      <c r="G51" s="105" t="s">
        <v>4</v>
      </c>
      <c r="H51" s="34">
        <v>84.691696226440001</v>
      </c>
      <c r="I51" s="30" t="s">
        <v>4</v>
      </c>
      <c r="J51" s="30" t="s">
        <v>4</v>
      </c>
      <c r="K51" s="34">
        <f t="shared" si="15"/>
        <v>8635.3275502285142</v>
      </c>
      <c r="L51" s="156" t="s">
        <v>4</v>
      </c>
      <c r="M51" s="156" t="s">
        <v>4</v>
      </c>
      <c r="N51" s="29">
        <v>678.08359400207246</v>
      </c>
      <c r="O51" s="110" t="s">
        <v>4</v>
      </c>
      <c r="P51" s="110" t="s">
        <v>4</v>
      </c>
      <c r="Q51" s="105" t="s">
        <v>4</v>
      </c>
      <c r="R51" s="110" t="s">
        <v>4</v>
      </c>
      <c r="S51" s="110" t="s">
        <v>4</v>
      </c>
      <c r="T51" s="106" t="s">
        <v>4</v>
      </c>
      <c r="U51" s="30" t="s">
        <v>4</v>
      </c>
      <c r="V51" s="30" t="s">
        <v>4</v>
      </c>
      <c r="W51" s="29">
        <f t="shared" si="16"/>
        <v>7957.2439562264417</v>
      </c>
      <c r="X51" s="30" t="s">
        <v>4</v>
      </c>
      <c r="Y51" s="30" t="s">
        <v>4</v>
      </c>
      <c r="Z51" s="29">
        <f t="shared" si="17"/>
        <v>15914.487912452883</v>
      </c>
      <c r="AA51" s="30" t="s">
        <v>4</v>
      </c>
      <c r="AB51" s="30" t="s">
        <v>4</v>
      </c>
      <c r="AC51" s="68">
        <f t="shared" si="18"/>
        <v>51.764632645864801</v>
      </c>
    </row>
    <row r="52" spans="1:37" ht="12" customHeight="1" x14ac:dyDescent="0.2">
      <c r="A52" s="112">
        <v>2010</v>
      </c>
      <c r="B52" s="113">
        <v>309.74127900000002</v>
      </c>
      <c r="C52" s="108">
        <v>3130.6549194039808</v>
      </c>
      <c r="D52" s="108">
        <v>6039.5203362466564</v>
      </c>
      <c r="E52" s="106">
        <f t="shared" si="20"/>
        <v>9170.1752556506362</v>
      </c>
      <c r="F52" s="105" t="s">
        <v>4</v>
      </c>
      <c r="G52" s="105" t="s">
        <v>4</v>
      </c>
      <c r="H52" s="34">
        <v>99.29299291419801</v>
      </c>
      <c r="I52" s="30" t="s">
        <v>4</v>
      </c>
      <c r="J52" s="30" t="s">
        <v>4</v>
      </c>
      <c r="K52" s="34">
        <f t="shared" si="15"/>
        <v>9269.4682485648336</v>
      </c>
      <c r="L52" s="156" t="s">
        <v>4</v>
      </c>
      <c r="M52" s="156" t="s">
        <v>4</v>
      </c>
      <c r="N52" s="29">
        <v>1438.8878906506372</v>
      </c>
      <c r="O52" s="110" t="s">
        <v>4</v>
      </c>
      <c r="P52" s="110" t="s">
        <v>4</v>
      </c>
      <c r="Q52" s="105" t="s">
        <v>4</v>
      </c>
      <c r="R52" s="110" t="s">
        <v>4</v>
      </c>
      <c r="S52" s="110" t="s">
        <v>4</v>
      </c>
      <c r="T52" s="106" t="s">
        <v>4</v>
      </c>
      <c r="U52" s="30" t="s">
        <v>4</v>
      </c>
      <c r="V52" s="30" t="s">
        <v>4</v>
      </c>
      <c r="W52" s="29">
        <f t="shared" si="16"/>
        <v>7830.5803579141966</v>
      </c>
      <c r="X52" s="30" t="s">
        <v>4</v>
      </c>
      <c r="Y52" s="30" t="s">
        <v>4</v>
      </c>
      <c r="Z52" s="29">
        <f t="shared" si="17"/>
        <v>15661.160715828393</v>
      </c>
      <c r="AA52" s="30" t="s">
        <v>4</v>
      </c>
      <c r="AB52" s="30" t="s">
        <v>4</v>
      </c>
      <c r="AC52" s="68">
        <f t="shared" si="18"/>
        <v>50.562071566277716</v>
      </c>
    </row>
    <row r="53" spans="1:37" ht="12" customHeight="1" x14ac:dyDescent="0.2">
      <c r="A53" s="75">
        <v>2011</v>
      </c>
      <c r="B53" s="76">
        <v>311.97391399999998</v>
      </c>
      <c r="C53" s="87">
        <v>2987.8148225441118</v>
      </c>
      <c r="D53" s="87">
        <v>6174.5989347971063</v>
      </c>
      <c r="E53" s="82">
        <f t="shared" si="20"/>
        <v>9162.413757341219</v>
      </c>
      <c r="F53" s="97" t="s">
        <v>4</v>
      </c>
      <c r="G53" s="97" t="s">
        <v>4</v>
      </c>
      <c r="H53" s="78">
        <v>90.630548787349994</v>
      </c>
      <c r="I53" s="97" t="s">
        <v>4</v>
      </c>
      <c r="J53" s="97" t="s">
        <v>4</v>
      </c>
      <c r="K53" s="78">
        <f t="shared" si="15"/>
        <v>9253.0443061285696</v>
      </c>
      <c r="L53" s="111" t="s">
        <v>4</v>
      </c>
      <c r="M53" s="111" t="s">
        <v>4</v>
      </c>
      <c r="N53" s="71">
        <v>1674.6672373412175</v>
      </c>
      <c r="O53" s="111" t="s">
        <v>4</v>
      </c>
      <c r="P53" s="111" t="s">
        <v>4</v>
      </c>
      <c r="Q53" s="97" t="s">
        <v>4</v>
      </c>
      <c r="R53" s="111" t="s">
        <v>4</v>
      </c>
      <c r="S53" s="111" t="s">
        <v>4</v>
      </c>
      <c r="T53" s="82" t="s">
        <v>4</v>
      </c>
      <c r="U53" s="97" t="s">
        <v>4</v>
      </c>
      <c r="V53" s="97" t="s">
        <v>4</v>
      </c>
      <c r="W53" s="71">
        <f t="shared" si="16"/>
        <v>7578.3770687873521</v>
      </c>
      <c r="X53" s="97" t="s">
        <v>4</v>
      </c>
      <c r="Y53" s="97" t="s">
        <v>4</v>
      </c>
      <c r="Z53" s="71">
        <f t="shared" si="17"/>
        <v>15156.754137574704</v>
      </c>
      <c r="AA53" s="97" t="s">
        <v>4</v>
      </c>
      <c r="AB53" s="97" t="s">
        <v>4</v>
      </c>
      <c r="AC53" s="71">
        <f t="shared" si="18"/>
        <v>48.583402192962538</v>
      </c>
    </row>
    <row r="54" spans="1:37" ht="12" customHeight="1" x14ac:dyDescent="0.2">
      <c r="A54" s="75">
        <v>2012</v>
      </c>
      <c r="B54" s="76">
        <v>314.16755799999999</v>
      </c>
      <c r="C54" s="87">
        <v>2955.5959462898959</v>
      </c>
      <c r="D54" s="87">
        <v>6159.0371319620817</v>
      </c>
      <c r="E54" s="82">
        <f t="shared" si="20"/>
        <v>9114.6330782519781</v>
      </c>
      <c r="F54" s="97" t="s">
        <v>4</v>
      </c>
      <c r="G54" s="97" t="s">
        <v>4</v>
      </c>
      <c r="H54" s="78">
        <v>96.621577925103992</v>
      </c>
      <c r="I54" s="97" t="s">
        <v>4</v>
      </c>
      <c r="J54" s="97" t="s">
        <v>4</v>
      </c>
      <c r="K54" s="78">
        <f t="shared" si="15"/>
        <v>9211.2546561770814</v>
      </c>
      <c r="L54" s="111" t="s">
        <v>4</v>
      </c>
      <c r="M54" s="111" t="s">
        <v>4</v>
      </c>
      <c r="N54" s="71">
        <v>1717.1937732519773</v>
      </c>
      <c r="O54" s="111" t="s">
        <v>4</v>
      </c>
      <c r="P54" s="111" t="s">
        <v>4</v>
      </c>
      <c r="Q54" s="97" t="s">
        <v>4</v>
      </c>
      <c r="R54" s="111" t="s">
        <v>4</v>
      </c>
      <c r="S54" s="111" t="s">
        <v>4</v>
      </c>
      <c r="T54" s="82" t="s">
        <v>4</v>
      </c>
      <c r="U54" s="97" t="s">
        <v>4</v>
      </c>
      <c r="V54" s="97" t="s">
        <v>4</v>
      </c>
      <c r="W54" s="71">
        <f t="shared" si="16"/>
        <v>7494.0608829251041</v>
      </c>
      <c r="X54" s="97" t="s">
        <v>4</v>
      </c>
      <c r="Y54" s="97" t="s">
        <v>4</v>
      </c>
      <c r="Z54" s="71">
        <f t="shared" si="17"/>
        <v>14988.121765850208</v>
      </c>
      <c r="AA54" s="97" t="s">
        <v>4</v>
      </c>
      <c r="AB54" s="97" t="s">
        <v>4</v>
      </c>
      <c r="AC54" s="71">
        <f t="shared" si="18"/>
        <v>47.707414034934217</v>
      </c>
    </row>
    <row r="55" spans="1:37" ht="12" customHeight="1" x14ac:dyDescent="0.2">
      <c r="A55" s="75">
        <v>2013</v>
      </c>
      <c r="B55" s="76">
        <v>316.29476599999998</v>
      </c>
      <c r="C55" s="87">
        <v>2740.7710759192191</v>
      </c>
      <c r="D55" s="87">
        <v>5840.9479651338406</v>
      </c>
      <c r="E55" s="82">
        <f t="shared" si="20"/>
        <v>8581.7190410530602</v>
      </c>
      <c r="F55" s="97" t="s">
        <v>4</v>
      </c>
      <c r="G55" s="97" t="s">
        <v>4</v>
      </c>
      <c r="H55" s="78">
        <v>87.165325239935996</v>
      </c>
      <c r="I55" s="97" t="s">
        <v>4</v>
      </c>
      <c r="J55" s="97" t="s">
        <v>4</v>
      </c>
      <c r="K55" s="78">
        <f t="shared" si="15"/>
        <v>8668.8843662929958</v>
      </c>
      <c r="L55" s="111" t="s">
        <v>4</v>
      </c>
      <c r="M55" s="111" t="s">
        <v>4</v>
      </c>
      <c r="N55" s="71">
        <v>1425.7164910530598</v>
      </c>
      <c r="O55" s="111" t="s">
        <v>4</v>
      </c>
      <c r="P55" s="111" t="s">
        <v>4</v>
      </c>
      <c r="Q55" s="97" t="s">
        <v>4</v>
      </c>
      <c r="R55" s="111" t="s">
        <v>4</v>
      </c>
      <c r="S55" s="111" t="s">
        <v>4</v>
      </c>
      <c r="T55" s="82" t="s">
        <v>4</v>
      </c>
      <c r="U55" s="97" t="s">
        <v>4</v>
      </c>
      <c r="V55" s="97" t="s">
        <v>4</v>
      </c>
      <c r="W55" s="71">
        <f t="shared" si="16"/>
        <v>7243.1678752399357</v>
      </c>
      <c r="X55" s="97" t="s">
        <v>4</v>
      </c>
      <c r="Y55" s="97" t="s">
        <v>4</v>
      </c>
      <c r="Z55" s="71">
        <f t="shared" si="17"/>
        <v>14486.335750479871</v>
      </c>
      <c r="AA55" s="97" t="s">
        <v>4</v>
      </c>
      <c r="AB55" s="97" t="s">
        <v>4</v>
      </c>
      <c r="AC55" s="71">
        <f t="shared" si="18"/>
        <v>45.800112134893411</v>
      </c>
    </row>
    <row r="56" spans="1:37" ht="12" customHeight="1" x14ac:dyDescent="0.2">
      <c r="A56" s="75">
        <v>2014</v>
      </c>
      <c r="B56" s="76">
        <v>318.576955</v>
      </c>
      <c r="C56" s="87">
        <v>2622.8322328183799</v>
      </c>
      <c r="D56" s="87">
        <v>5961.882648023191</v>
      </c>
      <c r="E56" s="82">
        <f t="shared" si="20"/>
        <v>8584.7148808415714</v>
      </c>
      <c r="F56" s="97" t="s">
        <v>4</v>
      </c>
      <c r="G56" s="97" t="s">
        <v>4</v>
      </c>
      <c r="H56" s="78">
        <v>87.895153693804986</v>
      </c>
      <c r="I56" s="97" t="s">
        <v>4</v>
      </c>
      <c r="J56" s="97" t="s">
        <v>4</v>
      </c>
      <c r="K56" s="78">
        <f t="shared" si="15"/>
        <v>8672.6100345353771</v>
      </c>
      <c r="L56" s="111" t="s">
        <v>4</v>
      </c>
      <c r="M56" s="111" t="s">
        <v>4</v>
      </c>
      <c r="N56" s="71">
        <v>1340.7504758415714</v>
      </c>
      <c r="O56" s="111" t="s">
        <v>4</v>
      </c>
      <c r="P56" s="111" t="s">
        <v>4</v>
      </c>
      <c r="Q56" s="107" t="s">
        <v>4</v>
      </c>
      <c r="R56" s="111" t="s">
        <v>4</v>
      </c>
      <c r="S56" s="111" t="s">
        <v>4</v>
      </c>
      <c r="T56" s="82" t="s">
        <v>4</v>
      </c>
      <c r="U56" s="97" t="s">
        <v>4</v>
      </c>
      <c r="V56" s="97" t="s">
        <v>4</v>
      </c>
      <c r="W56" s="71">
        <f t="shared" si="16"/>
        <v>7331.8595586938054</v>
      </c>
      <c r="X56" s="97" t="s">
        <v>4</v>
      </c>
      <c r="Y56" s="97" t="s">
        <v>4</v>
      </c>
      <c r="Z56" s="71">
        <f t="shared" si="17"/>
        <v>14663.719117387611</v>
      </c>
      <c r="AA56" s="97" t="s">
        <v>4</v>
      </c>
      <c r="AB56" s="97" t="s">
        <v>4</v>
      </c>
      <c r="AC56" s="71">
        <f t="shared" si="18"/>
        <v>46.028813092860439</v>
      </c>
    </row>
    <row r="57" spans="1:37" ht="12" customHeight="1" x14ac:dyDescent="0.2">
      <c r="A57" s="75">
        <v>2015</v>
      </c>
      <c r="B57" s="76">
        <v>320.87070299999999</v>
      </c>
      <c r="C57" s="87">
        <v>2493.321123843341</v>
      </c>
      <c r="D57" s="87">
        <v>5933.8501850971006</v>
      </c>
      <c r="E57" s="82">
        <f t="shared" si="20"/>
        <v>8427.171308940442</v>
      </c>
      <c r="F57" s="97" t="s">
        <v>4</v>
      </c>
      <c r="G57" s="97" t="s">
        <v>4</v>
      </c>
      <c r="H57" s="78">
        <v>89.778157382206999</v>
      </c>
      <c r="I57" s="97" t="s">
        <v>4</v>
      </c>
      <c r="J57" s="97" t="s">
        <v>4</v>
      </c>
      <c r="K57" s="82">
        <f t="shared" si="15"/>
        <v>8516.9494663226487</v>
      </c>
      <c r="L57" s="111" t="s">
        <v>4</v>
      </c>
      <c r="M57" s="111" t="s">
        <v>4</v>
      </c>
      <c r="N57" s="71">
        <v>1333.448138940442</v>
      </c>
      <c r="O57" s="111" t="s">
        <v>4</v>
      </c>
      <c r="P57" s="111" t="s">
        <v>4</v>
      </c>
      <c r="Q57" s="107" t="s">
        <v>4</v>
      </c>
      <c r="R57" s="111" t="s">
        <v>4</v>
      </c>
      <c r="S57" s="111" t="s">
        <v>4</v>
      </c>
      <c r="T57" s="82" t="s">
        <v>4</v>
      </c>
      <c r="U57" s="97" t="s">
        <v>4</v>
      </c>
      <c r="V57" s="97" t="s">
        <v>4</v>
      </c>
      <c r="W57" s="77">
        <f t="shared" si="16"/>
        <v>7183.5013273822069</v>
      </c>
      <c r="X57" s="97" t="s">
        <v>4</v>
      </c>
      <c r="Y57" s="97" t="s">
        <v>4</v>
      </c>
      <c r="Z57" s="77">
        <f t="shared" si="17"/>
        <v>14367.002654764414</v>
      </c>
      <c r="AA57" s="97" t="s">
        <v>4</v>
      </c>
      <c r="AB57" s="97" t="s">
        <v>4</v>
      </c>
      <c r="AC57" s="77">
        <f t="shared" si="18"/>
        <v>44.775052756263676</v>
      </c>
    </row>
    <row r="58" spans="1:37" ht="12" customHeight="1" x14ac:dyDescent="0.2">
      <c r="A58" s="112">
        <v>2016</v>
      </c>
      <c r="B58" s="113">
        <v>323.16101099999997</v>
      </c>
      <c r="C58" s="108">
        <v>2402.1588534238604</v>
      </c>
      <c r="D58" s="108">
        <v>5914.529881078357</v>
      </c>
      <c r="E58" s="106">
        <f t="shared" si="20"/>
        <v>8316.6887345022169</v>
      </c>
      <c r="F58" s="105" t="s">
        <v>4</v>
      </c>
      <c r="G58" s="105" t="s">
        <v>4</v>
      </c>
      <c r="H58" s="34">
        <v>55.540151620545998</v>
      </c>
      <c r="I58" s="30" t="s">
        <v>4</v>
      </c>
      <c r="J58" s="30" t="s">
        <v>4</v>
      </c>
      <c r="K58" s="34">
        <f t="shared" si="15"/>
        <v>8372.2288861227626</v>
      </c>
      <c r="L58" s="156" t="s">
        <v>4</v>
      </c>
      <c r="M58" s="156" t="s">
        <v>4</v>
      </c>
      <c r="N58" s="29">
        <v>1336.3176645022174</v>
      </c>
      <c r="O58" s="110" t="s">
        <v>4</v>
      </c>
      <c r="P58" s="110" t="s">
        <v>4</v>
      </c>
      <c r="Q58" s="105" t="s">
        <v>4</v>
      </c>
      <c r="R58" s="110" t="s">
        <v>4</v>
      </c>
      <c r="S58" s="110" t="s">
        <v>4</v>
      </c>
      <c r="T58" s="106" t="s">
        <v>4</v>
      </c>
      <c r="U58" s="30" t="s">
        <v>4</v>
      </c>
      <c r="V58" s="30" t="s">
        <v>4</v>
      </c>
      <c r="W58" s="29">
        <f t="shared" si="16"/>
        <v>7035.9112216205449</v>
      </c>
      <c r="X58" s="30" t="s">
        <v>4</v>
      </c>
      <c r="Y58" s="30" t="s">
        <v>4</v>
      </c>
      <c r="Z58" s="29">
        <f t="shared" si="17"/>
        <v>14071.82244324109</v>
      </c>
      <c r="AA58" s="30" t="s">
        <v>4</v>
      </c>
      <c r="AB58" s="30" t="s">
        <v>4</v>
      </c>
      <c r="AC58" s="68">
        <f t="shared" si="18"/>
        <v>43.54430752551734</v>
      </c>
    </row>
    <row r="59" spans="1:37" ht="12" customHeight="1" x14ac:dyDescent="0.2">
      <c r="A59" s="103">
        <v>2017</v>
      </c>
      <c r="B59" s="104">
        <v>325.20603</v>
      </c>
      <c r="C59" s="123">
        <v>2328.0560433688192</v>
      </c>
      <c r="D59" s="123">
        <v>5880.5388168178633</v>
      </c>
      <c r="E59" s="124">
        <f t="shared" si="20"/>
        <v>8208.5948601866821</v>
      </c>
      <c r="F59" s="105" t="s">
        <v>4</v>
      </c>
      <c r="G59" s="105" t="s">
        <v>4</v>
      </c>
      <c r="H59" s="34">
        <v>46.379873496005999</v>
      </c>
      <c r="I59" s="30" t="s">
        <v>4</v>
      </c>
      <c r="J59" s="30" t="s">
        <v>4</v>
      </c>
      <c r="K59" s="157">
        <f t="shared" si="15"/>
        <v>8254.9747336826877</v>
      </c>
      <c r="L59" s="158" t="s">
        <v>4</v>
      </c>
      <c r="M59" s="158" t="s">
        <v>4</v>
      </c>
      <c r="N59" s="29">
        <v>1371.7813001866832</v>
      </c>
      <c r="O59" s="126" t="s">
        <v>4</v>
      </c>
      <c r="P59" s="126" t="s">
        <v>4</v>
      </c>
      <c r="Q59" s="125" t="s">
        <v>4</v>
      </c>
      <c r="R59" s="126" t="s">
        <v>4</v>
      </c>
      <c r="S59" s="126" t="s">
        <v>4</v>
      </c>
      <c r="T59" s="124" t="s">
        <v>4</v>
      </c>
      <c r="U59" s="30" t="s">
        <v>4</v>
      </c>
      <c r="V59" s="30" t="s">
        <v>4</v>
      </c>
      <c r="W59" s="117">
        <f t="shared" si="16"/>
        <v>6883.1934334960042</v>
      </c>
      <c r="X59" s="30" t="s">
        <v>4</v>
      </c>
      <c r="Y59" s="30" t="s">
        <v>4</v>
      </c>
      <c r="Z59" s="117">
        <f t="shared" si="17"/>
        <v>13766.386866992008</v>
      </c>
      <c r="AA59" s="30" t="s">
        <v>4</v>
      </c>
      <c r="AB59" s="30" t="s">
        <v>4</v>
      </c>
      <c r="AC59" s="102">
        <f t="shared" si="18"/>
        <v>42.331278011640833</v>
      </c>
    </row>
    <row r="60" spans="1:37" ht="12" customHeight="1" x14ac:dyDescent="0.2">
      <c r="A60" s="103">
        <v>2018</v>
      </c>
      <c r="B60" s="104">
        <v>326.92397599999998</v>
      </c>
      <c r="C60" s="123">
        <v>2264.427684259304</v>
      </c>
      <c r="D60" s="123">
        <v>5697.3615128168094</v>
      </c>
      <c r="E60" s="124">
        <f t="shared" si="20"/>
        <v>7961.7891970761139</v>
      </c>
      <c r="F60" s="105" t="s">
        <v>4</v>
      </c>
      <c r="G60" s="105" t="s">
        <v>4</v>
      </c>
      <c r="H60" s="34">
        <v>47.653717500516002</v>
      </c>
      <c r="I60" s="30" t="s">
        <v>4</v>
      </c>
      <c r="J60" s="30" t="s">
        <v>4</v>
      </c>
      <c r="K60" s="157">
        <f t="shared" si="15"/>
        <v>8009.4429145766298</v>
      </c>
      <c r="L60" s="158" t="s">
        <v>4</v>
      </c>
      <c r="M60" s="158" t="s">
        <v>4</v>
      </c>
      <c r="N60" s="29">
        <v>1307.682887076113</v>
      </c>
      <c r="O60" s="126" t="s">
        <v>4</v>
      </c>
      <c r="P60" s="126" t="s">
        <v>4</v>
      </c>
      <c r="Q60" s="125" t="s">
        <v>4</v>
      </c>
      <c r="R60" s="126" t="s">
        <v>4</v>
      </c>
      <c r="S60" s="126" t="s">
        <v>4</v>
      </c>
      <c r="T60" s="124" t="s">
        <v>4</v>
      </c>
      <c r="U60" s="30" t="s">
        <v>4</v>
      </c>
      <c r="V60" s="30" t="s">
        <v>4</v>
      </c>
      <c r="W60" s="117">
        <f t="shared" si="16"/>
        <v>6701.760027500517</v>
      </c>
      <c r="X60" s="30" t="s">
        <v>4</v>
      </c>
      <c r="Y60" s="30" t="s">
        <v>4</v>
      </c>
      <c r="Z60" s="117">
        <f t="shared" si="17"/>
        <v>13403.520055001034</v>
      </c>
      <c r="AA60" s="30" t="s">
        <v>4</v>
      </c>
      <c r="AB60" s="30" t="s">
        <v>4</v>
      </c>
      <c r="AC60" s="102">
        <f>Z60/B60</f>
        <v>40.998889769409374</v>
      </c>
      <c r="AD60" s="6"/>
      <c r="AE60" s="6"/>
      <c r="AF60" s="6"/>
      <c r="AG60" s="6"/>
      <c r="AH60" s="6"/>
      <c r="AI60" s="6"/>
      <c r="AJ60" s="6"/>
      <c r="AK60" s="6"/>
    </row>
    <row r="61" spans="1:37" ht="12" customHeight="1" x14ac:dyDescent="0.2">
      <c r="A61" s="103">
        <v>2019</v>
      </c>
      <c r="B61" s="104">
        <v>328.475998</v>
      </c>
      <c r="C61" s="124">
        <v>2210.5941457669473</v>
      </c>
      <c r="D61" s="124">
        <v>5551.6509946526567</v>
      </c>
      <c r="E61" s="124">
        <f t="shared" si="20"/>
        <v>7762.2451404196036</v>
      </c>
      <c r="F61" s="105" t="s">
        <v>4</v>
      </c>
      <c r="G61" s="105" t="s">
        <v>4</v>
      </c>
      <c r="H61" s="34">
        <v>66.189263277202002</v>
      </c>
      <c r="I61" s="30" t="s">
        <v>4</v>
      </c>
      <c r="J61" s="30" t="s">
        <v>4</v>
      </c>
      <c r="K61" s="157">
        <f t="shared" si="15"/>
        <v>7828.4344036968059</v>
      </c>
      <c r="L61" s="158" t="s">
        <v>4</v>
      </c>
      <c r="M61" s="158" t="s">
        <v>4</v>
      </c>
      <c r="N61" s="29">
        <v>1249.9750754196032</v>
      </c>
      <c r="O61" s="126" t="s">
        <v>4</v>
      </c>
      <c r="P61" s="126" t="s">
        <v>4</v>
      </c>
      <c r="Q61" s="125" t="s">
        <v>4</v>
      </c>
      <c r="R61" s="126" t="s">
        <v>4</v>
      </c>
      <c r="S61" s="126" t="s">
        <v>4</v>
      </c>
      <c r="T61" s="124" t="s">
        <v>4</v>
      </c>
      <c r="U61" s="30" t="s">
        <v>4</v>
      </c>
      <c r="V61" s="30" t="s">
        <v>4</v>
      </c>
      <c r="W61" s="117">
        <f t="shared" si="16"/>
        <v>6578.459328277203</v>
      </c>
      <c r="X61" s="30" t="s">
        <v>4</v>
      </c>
      <c r="Y61" s="30" t="s">
        <v>4</v>
      </c>
      <c r="Z61" s="117">
        <f t="shared" si="17"/>
        <v>13156.918656554406</v>
      </c>
      <c r="AA61" s="30" t="s">
        <v>4</v>
      </c>
      <c r="AB61" s="30" t="s">
        <v>4</v>
      </c>
      <c r="AC61" s="102">
        <f>Z61/B61</f>
        <v>40.054429354544212</v>
      </c>
      <c r="AD61" s="6"/>
      <c r="AE61" s="6"/>
      <c r="AF61" s="6"/>
      <c r="AG61" s="6"/>
      <c r="AH61" s="6"/>
      <c r="AI61" s="6"/>
      <c r="AJ61" s="6"/>
      <c r="AK61" s="6"/>
    </row>
    <row r="62" spans="1:37" ht="12" customHeight="1" x14ac:dyDescent="0.2">
      <c r="A62" s="112">
        <v>2020</v>
      </c>
      <c r="B62" s="113">
        <v>330.11398000000003</v>
      </c>
      <c r="C62" s="108">
        <v>2202.2103648121201</v>
      </c>
      <c r="D62" s="149">
        <v>5509.4555688745086</v>
      </c>
      <c r="E62" s="106">
        <f t="shared" si="20"/>
        <v>7711.6659336866287</v>
      </c>
      <c r="F62" s="105" t="s">
        <v>4</v>
      </c>
      <c r="G62" s="105" t="s">
        <v>4</v>
      </c>
      <c r="H62" s="34">
        <v>50.018179869752998</v>
      </c>
      <c r="I62" s="30" t="s">
        <v>4</v>
      </c>
      <c r="J62" s="30" t="s">
        <v>4</v>
      </c>
      <c r="K62" s="34">
        <f t="shared" si="15"/>
        <v>7761.6841135563818</v>
      </c>
      <c r="L62" s="156" t="s">
        <v>4</v>
      </c>
      <c r="M62" s="156" t="s">
        <v>4</v>
      </c>
      <c r="N62" s="29">
        <v>1124.2980686866276</v>
      </c>
      <c r="O62" s="110" t="s">
        <v>4</v>
      </c>
      <c r="P62" s="110" t="s">
        <v>4</v>
      </c>
      <c r="Q62" s="105" t="s">
        <v>4</v>
      </c>
      <c r="R62" s="110" t="s">
        <v>4</v>
      </c>
      <c r="S62" s="110" t="s">
        <v>4</v>
      </c>
      <c r="T62" s="106" t="s">
        <v>4</v>
      </c>
      <c r="U62" s="30" t="s">
        <v>4</v>
      </c>
      <c r="V62" s="30" t="s">
        <v>4</v>
      </c>
      <c r="W62" s="29">
        <f t="shared" si="16"/>
        <v>6637.3860448697542</v>
      </c>
      <c r="X62" s="30" t="s">
        <v>4</v>
      </c>
      <c r="Y62" s="30" t="s">
        <v>4</v>
      </c>
      <c r="Z62" s="29">
        <f t="shared" si="17"/>
        <v>13274.772089739508</v>
      </c>
      <c r="AA62" s="30" t="s">
        <v>4</v>
      </c>
      <c r="AB62" s="30" t="s">
        <v>4</v>
      </c>
      <c r="AC62" s="68">
        <f>Z62/B62</f>
        <v>40.212692869715809</v>
      </c>
      <c r="AD62" s="6"/>
      <c r="AE62" s="6"/>
      <c r="AF62" s="6"/>
      <c r="AG62" s="6"/>
      <c r="AH62" s="6"/>
      <c r="AI62" s="6"/>
      <c r="AJ62" s="6"/>
      <c r="AK62" s="6"/>
    </row>
    <row r="63" spans="1:37" ht="12" customHeight="1" thickBot="1" x14ac:dyDescent="0.25">
      <c r="A63" s="151">
        <v>2021</v>
      </c>
      <c r="B63" s="152">
        <v>332.14052299999997</v>
      </c>
      <c r="C63" s="150">
        <v>2083.9545121015299</v>
      </c>
      <c r="D63" s="150">
        <v>5437.281276553279</v>
      </c>
      <c r="E63" s="150">
        <f t="shared" si="20"/>
        <v>7521.2357886548089</v>
      </c>
      <c r="F63" s="153" t="s">
        <v>4</v>
      </c>
      <c r="G63" s="153" t="s">
        <v>4</v>
      </c>
      <c r="H63" s="150">
        <v>45.884414712308001</v>
      </c>
      <c r="I63" s="150" t="s">
        <v>4</v>
      </c>
      <c r="J63" s="150" t="s">
        <v>4</v>
      </c>
      <c r="K63" s="150">
        <f t="shared" si="15"/>
        <v>7567.120203367117</v>
      </c>
      <c r="L63" s="154" t="s">
        <v>4</v>
      </c>
      <c r="M63" s="154" t="s">
        <v>4</v>
      </c>
      <c r="N63" s="154">
        <v>1003.9828636548087</v>
      </c>
      <c r="O63" s="154" t="s">
        <v>4</v>
      </c>
      <c r="P63" s="154" t="s">
        <v>4</v>
      </c>
      <c r="Q63" s="153" t="s">
        <v>4</v>
      </c>
      <c r="R63" s="154" t="s">
        <v>4</v>
      </c>
      <c r="S63" s="154" t="s">
        <v>4</v>
      </c>
      <c r="T63" s="150" t="s">
        <v>4</v>
      </c>
      <c r="U63" s="153" t="s">
        <v>4</v>
      </c>
      <c r="V63" s="153" t="s">
        <v>4</v>
      </c>
      <c r="W63" s="155">
        <f t="shared" si="16"/>
        <v>6563.1373397123079</v>
      </c>
      <c r="X63" s="153" t="s">
        <v>4</v>
      </c>
      <c r="Y63" s="153" t="s">
        <v>4</v>
      </c>
      <c r="Z63" s="155">
        <f t="shared" si="17"/>
        <v>13126.274679424616</v>
      </c>
      <c r="AA63" s="153" t="s">
        <v>4</v>
      </c>
      <c r="AB63" s="153" t="s">
        <v>4</v>
      </c>
      <c r="AC63" s="155">
        <f>Z63/B63</f>
        <v>39.520244506342927</v>
      </c>
      <c r="AD63" s="6"/>
      <c r="AE63" s="6"/>
      <c r="AF63" s="6"/>
      <c r="AG63" s="6"/>
      <c r="AH63" s="6"/>
      <c r="AI63" s="6"/>
      <c r="AJ63" s="6"/>
      <c r="AK63" s="6"/>
    </row>
    <row r="64" spans="1:37" ht="12" customHeight="1" thickTop="1" x14ac:dyDescent="0.25">
      <c r="A64" s="4" t="s">
        <v>3</v>
      </c>
      <c r="B64" s="4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6"/>
      <c r="AE64" s="6"/>
      <c r="AF64" s="6"/>
      <c r="AG64" s="6"/>
      <c r="AH64" s="6"/>
      <c r="AI64" s="6"/>
      <c r="AJ64" s="6"/>
      <c r="AK64" s="6"/>
    </row>
    <row r="65" spans="1:37" ht="12" customHeight="1" x14ac:dyDescent="0.25">
      <c r="A65" s="4"/>
      <c r="B65" s="4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6"/>
      <c r="AE65" s="6"/>
      <c r="AF65" s="6"/>
      <c r="AG65" s="6"/>
      <c r="AH65" s="6"/>
      <c r="AI65" s="6"/>
      <c r="AJ65" s="6"/>
      <c r="AK65" s="6"/>
    </row>
    <row r="66" spans="1:37" ht="12" customHeight="1" x14ac:dyDescent="0.25">
      <c r="A66" s="4" t="s">
        <v>77</v>
      </c>
      <c r="B66" s="4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6"/>
      <c r="AE66" s="6"/>
      <c r="AF66" s="6"/>
      <c r="AG66" s="6"/>
      <c r="AH66" s="6"/>
      <c r="AI66" s="6"/>
      <c r="AJ66" s="6"/>
      <c r="AK66" s="6"/>
    </row>
    <row r="67" spans="1:37" ht="12" customHeight="1" x14ac:dyDescent="0.25">
      <c r="A67" s="4"/>
      <c r="B67" s="4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6"/>
      <c r="AE67" s="6"/>
      <c r="AF67" s="6"/>
      <c r="AG67" s="6"/>
      <c r="AH67" s="6"/>
      <c r="AI67" s="6"/>
      <c r="AJ67" s="6"/>
      <c r="AK67" s="6"/>
    </row>
    <row r="68" spans="1:37" ht="12" customHeight="1" x14ac:dyDescent="0.25">
      <c r="A68" s="5" t="s">
        <v>88</v>
      </c>
      <c r="B68" s="4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6"/>
      <c r="AE68" s="6"/>
      <c r="AF68" s="6"/>
      <c r="AG68" s="6"/>
      <c r="AH68" s="6"/>
      <c r="AI68" s="6"/>
      <c r="AJ68" s="6"/>
      <c r="AK68" s="6"/>
    </row>
    <row r="69" spans="1:37" ht="12" customHeight="1" x14ac:dyDescent="0.2">
      <c r="A69" s="4"/>
      <c r="B69" s="4"/>
    </row>
    <row r="70" spans="1:37" ht="12" customHeight="1" x14ac:dyDescent="0.2">
      <c r="A70" s="4"/>
      <c r="B70" s="4"/>
      <c r="R70" s="26"/>
      <c r="S70" s="26"/>
      <c r="AD70" s="6"/>
      <c r="AE70" s="6"/>
      <c r="AF70" s="6"/>
      <c r="AG70" s="6"/>
      <c r="AH70" s="6"/>
      <c r="AI70" s="6"/>
      <c r="AJ70" s="6"/>
      <c r="AK70" s="6"/>
    </row>
    <row r="71" spans="1:37" ht="12" customHeight="1" x14ac:dyDescent="0.2">
      <c r="A71" s="4"/>
      <c r="B71" s="4"/>
      <c r="R71" s="26"/>
      <c r="S71" s="26"/>
      <c r="AD71" s="6"/>
      <c r="AE71" s="6"/>
      <c r="AF71" s="6"/>
      <c r="AG71" s="6"/>
      <c r="AH71" s="6"/>
      <c r="AI71" s="6"/>
      <c r="AJ71" s="6"/>
      <c r="AK71" s="6"/>
    </row>
    <row r="72" spans="1:37" ht="12" customHeight="1" x14ac:dyDescent="0.2">
      <c r="A72" s="4"/>
      <c r="B72" s="4"/>
      <c r="R72" s="26"/>
      <c r="S72" s="26"/>
      <c r="AD72" s="6"/>
      <c r="AE72" s="6"/>
      <c r="AF72" s="6"/>
      <c r="AG72" s="6"/>
      <c r="AH72" s="6"/>
      <c r="AI72" s="6"/>
      <c r="AJ72" s="6"/>
      <c r="AK72" s="6"/>
    </row>
    <row r="73" spans="1:37" ht="12" customHeight="1" x14ac:dyDescent="0.2">
      <c r="A73" s="4"/>
      <c r="B73" s="4"/>
      <c r="AD73" s="6"/>
      <c r="AE73" s="6"/>
      <c r="AF73" s="6"/>
      <c r="AG73" s="6"/>
      <c r="AH73" s="6"/>
      <c r="AI73" s="6"/>
      <c r="AJ73" s="6"/>
      <c r="AK73" s="6"/>
    </row>
    <row r="74" spans="1:37" ht="12" customHeight="1" x14ac:dyDescent="0.2">
      <c r="A74" s="4"/>
      <c r="B74" s="4"/>
      <c r="AD74" s="6"/>
      <c r="AE74" s="6"/>
      <c r="AF74" s="6"/>
      <c r="AG74" s="6"/>
      <c r="AH74" s="6"/>
      <c r="AI74" s="6"/>
      <c r="AJ74" s="6"/>
      <c r="AK74" s="6"/>
    </row>
    <row r="75" spans="1:37" ht="12" customHeight="1" x14ac:dyDescent="0.2">
      <c r="A75" s="4"/>
      <c r="B75" s="4"/>
      <c r="AD75" s="6"/>
      <c r="AE75" s="6"/>
      <c r="AF75" s="6"/>
      <c r="AG75" s="6"/>
      <c r="AH75" s="6"/>
      <c r="AI75" s="6"/>
      <c r="AJ75" s="6"/>
      <c r="AK75" s="6"/>
    </row>
    <row r="76" spans="1:37" ht="12" customHeight="1" x14ac:dyDescent="0.2">
      <c r="A76" s="4"/>
      <c r="B76" s="4"/>
      <c r="AD76" s="6"/>
      <c r="AE76" s="6"/>
      <c r="AF76" s="6"/>
      <c r="AG76" s="6"/>
      <c r="AH76" s="6"/>
      <c r="AI76" s="6"/>
      <c r="AJ76" s="6"/>
      <c r="AK76" s="6"/>
    </row>
    <row r="77" spans="1:37" ht="12" customHeight="1" x14ac:dyDescent="0.25">
      <c r="L77"/>
      <c r="AD77" s="6"/>
      <c r="AE77" s="6"/>
      <c r="AF77" s="6"/>
      <c r="AG77" s="6"/>
      <c r="AH77" s="6"/>
      <c r="AI77" s="6"/>
      <c r="AJ77" s="6"/>
      <c r="AK77" s="6"/>
    </row>
    <row r="78" spans="1:37" ht="12" customHeight="1" x14ac:dyDescent="0.25">
      <c r="L78"/>
      <c r="AD78" s="6"/>
      <c r="AE78" s="6"/>
      <c r="AF78" s="6"/>
      <c r="AG78" s="6"/>
      <c r="AH78" s="6"/>
      <c r="AI78" s="6"/>
      <c r="AJ78" s="6"/>
      <c r="AK78" s="6"/>
    </row>
    <row r="79" spans="1:37" ht="12" customHeight="1" x14ac:dyDescent="0.25">
      <c r="L79"/>
      <c r="AD79" s="6"/>
      <c r="AE79" s="6"/>
      <c r="AF79" s="6"/>
      <c r="AG79" s="6"/>
      <c r="AH79" s="6"/>
      <c r="AI79" s="6"/>
      <c r="AJ79" s="6"/>
      <c r="AK79" s="6"/>
    </row>
    <row r="80" spans="1:37" ht="12" customHeight="1" x14ac:dyDescent="0.25">
      <c r="L80"/>
      <c r="AD80" s="6"/>
      <c r="AE80" s="6"/>
      <c r="AF80" s="6"/>
      <c r="AG80" s="6"/>
      <c r="AH80" s="6"/>
      <c r="AI80" s="6"/>
      <c r="AJ80" s="6"/>
      <c r="AK80" s="6"/>
    </row>
    <row r="81" spans="1:37" ht="12" customHeight="1" x14ac:dyDescent="0.25">
      <c r="L81"/>
      <c r="AD81" s="6"/>
      <c r="AE81" s="6"/>
      <c r="AF81" s="6"/>
      <c r="AG81" s="6"/>
      <c r="AH81" s="6"/>
      <c r="AI81" s="6"/>
      <c r="AJ81" s="6"/>
      <c r="AK81" s="6"/>
    </row>
    <row r="82" spans="1:37" ht="12" customHeight="1" x14ac:dyDescent="0.25">
      <c r="L82"/>
      <c r="AD82" s="6"/>
      <c r="AE82" s="6"/>
      <c r="AF82" s="6"/>
      <c r="AG82" s="6"/>
      <c r="AH82" s="6"/>
      <c r="AI82" s="6"/>
      <c r="AJ82" s="6"/>
      <c r="AK82" s="6"/>
    </row>
    <row r="83" spans="1:37" ht="12" customHeight="1" x14ac:dyDescent="0.25">
      <c r="L83"/>
      <c r="AD83" s="6"/>
      <c r="AE83" s="6"/>
      <c r="AF83" s="6"/>
      <c r="AG83" s="6"/>
      <c r="AH83" s="6"/>
      <c r="AI83" s="6"/>
      <c r="AJ83" s="6"/>
      <c r="AK83" s="6"/>
    </row>
    <row r="84" spans="1:37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</sheetData>
  <mergeCells count="40">
    <mergeCell ref="P1:Q1"/>
    <mergeCell ref="B2:B6"/>
    <mergeCell ref="C4:C6"/>
    <mergeCell ref="AB1:AC1"/>
    <mergeCell ref="AC5:AC6"/>
    <mergeCell ref="L2:T2"/>
    <mergeCell ref="U2:AC3"/>
    <mergeCell ref="A1:O1"/>
    <mergeCell ref="R1:AA1"/>
    <mergeCell ref="M4:M6"/>
    <mergeCell ref="Z5:Z6"/>
    <mergeCell ref="AA5:AA6"/>
    <mergeCell ref="Q4:Q6"/>
    <mergeCell ref="V5:V6"/>
    <mergeCell ref="W5:W6"/>
    <mergeCell ref="E4:E6"/>
    <mergeCell ref="D4:D6"/>
    <mergeCell ref="N4:N6"/>
    <mergeCell ref="I4:I6"/>
    <mergeCell ref="A2:A6"/>
    <mergeCell ref="L4:L6"/>
    <mergeCell ref="H4:H6"/>
    <mergeCell ref="G4:G6"/>
    <mergeCell ref="J4:J6"/>
    <mergeCell ref="AA7:AC7"/>
    <mergeCell ref="X7:Z7"/>
    <mergeCell ref="U7:W7"/>
    <mergeCell ref="C7:T7"/>
    <mergeCell ref="P4:P6"/>
    <mergeCell ref="K4:K6"/>
    <mergeCell ref="O4:O6"/>
    <mergeCell ref="R4:R6"/>
    <mergeCell ref="AB5:AB6"/>
    <mergeCell ref="F4:F6"/>
    <mergeCell ref="S4:S6"/>
    <mergeCell ref="X5:X6"/>
    <mergeCell ref="Y5:Y6"/>
    <mergeCell ref="T4:T6"/>
    <mergeCell ref="U5:U6"/>
    <mergeCell ref="U4:W4"/>
  </mergeCells>
  <phoneticPr fontId="4" type="noConversion"/>
  <printOptions horizontalCentered="1" verticalCentered="1"/>
  <pageMargins left="0.25" right="0.25" top="0.25" bottom="0.25" header="0" footer="0"/>
  <pageSetup scale="63" fitToWidth="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autoPageBreaks="0" fitToPage="1"/>
  </sheetPr>
  <dimension ref="A1:HU73"/>
  <sheetViews>
    <sheetView showOutlineSymbols="0" zoomScaleNormal="100" workbookViewId="0">
      <pane ySplit="7" topLeftCell="A8" activePane="bottomLeft" state="frozen"/>
      <selection pane="bottomLeft" sqref="A1:K1"/>
    </sheetView>
  </sheetViews>
  <sheetFormatPr defaultColWidth="12.77734375" defaultRowHeight="12" customHeight="1" x14ac:dyDescent="0.2"/>
  <cols>
    <col min="1" max="1" width="12.77734375" style="2" customWidth="1"/>
    <col min="2" max="2" width="12.77734375" style="3" customWidth="1"/>
    <col min="3" max="11" width="12.77734375" style="4" customWidth="1"/>
    <col min="12" max="12" width="19.44140625" style="4" customWidth="1"/>
    <col min="13" max="13" width="16.6640625" style="4" customWidth="1"/>
    <col min="14" max="29" width="12.77734375" style="5" customWidth="1"/>
    <col min="30" max="16384" width="12.77734375" style="6"/>
  </cols>
  <sheetData>
    <row r="1" spans="1:229" s="42" customFormat="1" ht="12" customHeight="1" thickBot="1" x14ac:dyDescent="0.25">
      <c r="A1" s="244" t="s">
        <v>67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198" t="s">
        <v>5</v>
      </c>
      <c r="M1" s="198"/>
      <c r="N1" s="7"/>
      <c r="O1" s="7"/>
      <c r="P1" s="7"/>
      <c r="Q1" s="7"/>
      <c r="R1" s="7"/>
      <c r="S1" s="7"/>
      <c r="T1" s="7"/>
      <c r="U1" s="41"/>
      <c r="V1" s="41"/>
      <c r="W1" s="41"/>
      <c r="X1" s="41"/>
      <c r="Y1" s="41"/>
      <c r="Z1" s="41"/>
      <c r="AA1" s="41"/>
      <c r="AB1" s="41"/>
      <c r="AC1" s="41"/>
    </row>
    <row r="2" spans="1:229" ht="12" customHeight="1" thickTop="1" x14ac:dyDescent="0.2">
      <c r="A2" s="208" t="s">
        <v>0</v>
      </c>
      <c r="B2" s="201" t="s">
        <v>29</v>
      </c>
      <c r="C2" s="8" t="s">
        <v>13</v>
      </c>
      <c r="D2" s="9"/>
      <c r="E2" s="8"/>
      <c r="F2" s="235" t="s">
        <v>50</v>
      </c>
      <c r="G2" s="236"/>
      <c r="H2" s="236"/>
      <c r="I2" s="236"/>
      <c r="J2" s="236"/>
      <c r="K2" s="245" t="s">
        <v>49</v>
      </c>
      <c r="L2" s="246"/>
      <c r="M2" s="246"/>
    </row>
    <row r="3" spans="1:229" ht="12" customHeight="1" x14ac:dyDescent="0.2">
      <c r="A3" s="209"/>
      <c r="B3" s="202"/>
      <c r="C3" s="199" t="s">
        <v>76</v>
      </c>
      <c r="D3" s="199" t="s">
        <v>16</v>
      </c>
      <c r="E3" s="199" t="s">
        <v>62</v>
      </c>
      <c r="F3" s="216" t="s">
        <v>30</v>
      </c>
      <c r="G3" s="214" t="s">
        <v>75</v>
      </c>
      <c r="H3" s="199" t="s">
        <v>17</v>
      </c>
      <c r="I3" s="222" t="s">
        <v>18</v>
      </c>
      <c r="J3" s="204" t="s">
        <v>19</v>
      </c>
      <c r="K3" s="206"/>
      <c r="L3" s="247"/>
      <c r="M3" s="247"/>
    </row>
    <row r="4" spans="1:229" ht="12" customHeight="1" x14ac:dyDescent="0.2">
      <c r="A4" s="209"/>
      <c r="B4" s="202"/>
      <c r="C4" s="211"/>
      <c r="D4" s="211"/>
      <c r="E4" s="211"/>
      <c r="F4" s="217"/>
      <c r="G4" s="211"/>
      <c r="H4" s="211"/>
      <c r="I4" s="243"/>
      <c r="J4" s="211"/>
      <c r="K4" s="199" t="s">
        <v>63</v>
      </c>
      <c r="L4" s="199" t="s">
        <v>63</v>
      </c>
      <c r="M4" s="192" t="s">
        <v>25</v>
      </c>
    </row>
    <row r="5" spans="1:229" ht="12" customHeight="1" x14ac:dyDescent="0.2">
      <c r="A5" s="209"/>
      <c r="B5" s="202"/>
      <c r="C5" s="211"/>
      <c r="D5" s="211"/>
      <c r="E5" s="211"/>
      <c r="F5" s="217"/>
      <c r="G5" s="211"/>
      <c r="H5" s="211"/>
      <c r="I5" s="243"/>
      <c r="J5" s="211"/>
      <c r="K5" s="211"/>
      <c r="L5" s="211"/>
      <c r="M5" s="255"/>
    </row>
    <row r="6" spans="1:229" ht="12" customHeight="1" x14ac:dyDescent="0.2">
      <c r="A6" s="210"/>
      <c r="B6" s="203"/>
      <c r="C6" s="200"/>
      <c r="D6" s="200"/>
      <c r="E6" s="200"/>
      <c r="F6" s="218"/>
      <c r="G6" s="200"/>
      <c r="H6" s="200"/>
      <c r="I6" s="234"/>
      <c r="J6" s="200"/>
      <c r="K6" s="200"/>
      <c r="L6" s="200"/>
      <c r="M6" s="256"/>
    </row>
    <row r="7" spans="1:229" ht="12" customHeight="1" x14ac:dyDescent="0.25">
      <c r="A7" s="54"/>
      <c r="B7" s="52" t="s">
        <v>35</v>
      </c>
      <c r="C7" s="189" t="s">
        <v>82</v>
      </c>
      <c r="D7" s="189"/>
      <c r="E7" s="189"/>
      <c r="F7" s="189"/>
      <c r="G7" s="189"/>
      <c r="H7" s="189"/>
      <c r="I7" s="189"/>
      <c r="J7" s="189"/>
      <c r="K7" s="189"/>
      <c r="L7" s="172" t="s">
        <v>81</v>
      </c>
      <c r="M7" s="172" t="s">
        <v>83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</row>
    <row r="8" spans="1:229" ht="12" customHeight="1" x14ac:dyDescent="0.2">
      <c r="A8" s="69">
        <v>1964</v>
      </c>
      <c r="B8" s="70">
        <v>191.88900000000001</v>
      </c>
      <c r="C8" s="71">
        <v>1211.415</v>
      </c>
      <c r="D8" s="71">
        <v>0.11600000000000001</v>
      </c>
      <c r="E8" s="71">
        <f>SUM(C8,D8)</f>
        <v>1211.5309999999999</v>
      </c>
      <c r="F8" s="71">
        <f>E8-SUM(G8)</f>
        <v>-1.8500656028663798E-4</v>
      </c>
      <c r="G8" s="71">
        <v>1211.5311850065602</v>
      </c>
      <c r="H8" s="71">
        <v>9.1389999999999993</v>
      </c>
      <c r="I8" s="97" t="s">
        <v>4</v>
      </c>
      <c r="J8" s="71">
        <v>300.59804625164003</v>
      </c>
      <c r="K8" s="71">
        <v>901.79413875492014</v>
      </c>
      <c r="L8" s="71">
        <f>K8*2</f>
        <v>1803.5882775098403</v>
      </c>
      <c r="M8" s="71">
        <f t="shared" ref="M8:M43" si="0">L8/B8</f>
        <v>9.3991228132401563</v>
      </c>
    </row>
    <row r="9" spans="1:229" ht="12" customHeight="1" x14ac:dyDescent="0.2">
      <c r="A9" s="69">
        <v>1965</v>
      </c>
      <c r="B9" s="70">
        <v>194.303</v>
      </c>
      <c r="C9" s="71">
        <v>1226.1859999999999</v>
      </c>
      <c r="D9" s="71">
        <v>0.121</v>
      </c>
      <c r="E9" s="71">
        <f t="shared" ref="E9:E44" si="1">SUM(C9,D9)</f>
        <v>1226.307</v>
      </c>
      <c r="F9" s="71">
        <f t="shared" ref="F9:F65" si="2">E9-SUM(G9)</f>
        <v>-11.225249291120008</v>
      </c>
      <c r="G9" s="71">
        <v>1237.53224929112</v>
      </c>
      <c r="H9" s="71">
        <v>6.1840000000000002</v>
      </c>
      <c r="I9" s="97" t="s">
        <v>4</v>
      </c>
      <c r="J9" s="71">
        <v>307.83706232278001</v>
      </c>
      <c r="K9" s="71">
        <v>923.5111869683401</v>
      </c>
      <c r="L9" s="71">
        <f t="shared" ref="L9:L45" si="3">K9*2</f>
        <v>1847.0223739366802</v>
      </c>
      <c r="M9" s="71">
        <f t="shared" si="0"/>
        <v>9.5058870626633674</v>
      </c>
    </row>
    <row r="10" spans="1:229" ht="12" customHeight="1" x14ac:dyDescent="0.2">
      <c r="A10" s="28">
        <v>1966</v>
      </c>
      <c r="B10" s="46">
        <v>196.56</v>
      </c>
      <c r="C10" s="29">
        <v>1268.1479999999999</v>
      </c>
      <c r="D10" s="29">
        <v>0.14799999999999999</v>
      </c>
      <c r="E10" s="29">
        <f t="shared" si="1"/>
        <v>1268.2959999999998</v>
      </c>
      <c r="F10" s="29">
        <f t="shared" si="2"/>
        <v>-1.2713000000003376</v>
      </c>
      <c r="G10" s="29">
        <v>1269.5673000000002</v>
      </c>
      <c r="H10" s="29">
        <v>0.55730000000000002</v>
      </c>
      <c r="I10" s="105" t="s">
        <v>4</v>
      </c>
      <c r="J10" s="29">
        <v>317.2525</v>
      </c>
      <c r="K10" s="29">
        <v>951.75750000000005</v>
      </c>
      <c r="L10" s="29">
        <f t="shared" si="3"/>
        <v>1903.5150000000001</v>
      </c>
      <c r="M10" s="29">
        <f t="shared" si="0"/>
        <v>9.6841422466422475</v>
      </c>
    </row>
    <row r="11" spans="1:229" ht="12" customHeight="1" x14ac:dyDescent="0.2">
      <c r="A11" s="28">
        <v>1967</v>
      </c>
      <c r="B11" s="46">
        <v>198.71199999999999</v>
      </c>
      <c r="C11" s="29">
        <v>1306.4739999999999</v>
      </c>
      <c r="D11" s="29">
        <v>0.318</v>
      </c>
      <c r="E11" s="29">
        <f t="shared" si="1"/>
        <v>1306.7919999999999</v>
      </c>
      <c r="F11" s="29">
        <f t="shared" si="2"/>
        <v>-11.193533571949956</v>
      </c>
      <c r="G11" s="29">
        <v>1317.9855335719499</v>
      </c>
      <c r="H11" s="29">
        <v>6.2069999999999999</v>
      </c>
      <c r="I11" s="105" t="s">
        <v>4</v>
      </c>
      <c r="J11" s="29">
        <v>327.9446333929875</v>
      </c>
      <c r="K11" s="29">
        <v>983.83390017896249</v>
      </c>
      <c r="L11" s="29">
        <f t="shared" si="3"/>
        <v>1967.667800357925</v>
      </c>
      <c r="M11" s="29">
        <f t="shared" si="0"/>
        <v>9.9021085810515981</v>
      </c>
    </row>
    <row r="12" spans="1:229" ht="12" customHeight="1" x14ac:dyDescent="0.2">
      <c r="A12" s="28">
        <v>1968</v>
      </c>
      <c r="B12" s="46">
        <v>200.70599999999999</v>
      </c>
      <c r="C12" s="29">
        <v>1390.5729999999999</v>
      </c>
      <c r="D12" s="29">
        <v>1.4119999999999999</v>
      </c>
      <c r="E12" s="29">
        <f t="shared" si="1"/>
        <v>1391.9849999999999</v>
      </c>
      <c r="F12" s="29">
        <f>E12-SUM(G12)</f>
        <v>10.661935522799695</v>
      </c>
      <c r="G12" s="29">
        <v>1381.3230644772002</v>
      </c>
      <c r="H12" s="29">
        <v>7.2249999999999996</v>
      </c>
      <c r="I12" s="105" t="s">
        <v>4</v>
      </c>
      <c r="J12" s="29">
        <v>343.52451611930002</v>
      </c>
      <c r="K12" s="29">
        <v>1030.5735483579001</v>
      </c>
      <c r="L12" s="29">
        <f t="shared" si="3"/>
        <v>2061.1470967158002</v>
      </c>
      <c r="M12" s="29">
        <f t="shared" si="0"/>
        <v>10.26948420433769</v>
      </c>
    </row>
    <row r="13" spans="1:229" ht="12" customHeight="1" x14ac:dyDescent="0.2">
      <c r="A13" s="28">
        <v>1969</v>
      </c>
      <c r="B13" s="46">
        <v>202.67699999999999</v>
      </c>
      <c r="C13" s="29">
        <v>1418.5119999999999</v>
      </c>
      <c r="D13" s="29">
        <v>0.16700000000000001</v>
      </c>
      <c r="E13" s="29">
        <f t="shared" si="1"/>
        <v>1418.6789999999999</v>
      </c>
      <c r="F13" s="29">
        <f t="shared" si="2"/>
        <v>-6.052948317978462</v>
      </c>
      <c r="G13" s="29">
        <v>1424.7319483179783</v>
      </c>
      <c r="H13" s="29">
        <v>10.172000000000001</v>
      </c>
      <c r="I13" s="105" t="s">
        <v>4</v>
      </c>
      <c r="J13" s="29">
        <v>353.63998707949457</v>
      </c>
      <c r="K13" s="29">
        <v>1060.9199612384837</v>
      </c>
      <c r="L13" s="29">
        <f t="shared" si="3"/>
        <v>2121.8399224769673</v>
      </c>
      <c r="M13" s="29">
        <f t="shared" si="0"/>
        <v>10.469071095767983</v>
      </c>
    </row>
    <row r="14" spans="1:229" ht="12" customHeight="1" x14ac:dyDescent="0.2">
      <c r="A14" s="28">
        <v>1970</v>
      </c>
      <c r="B14" s="46">
        <v>205.05199999999999</v>
      </c>
      <c r="C14" s="29">
        <v>1476.9870000000001</v>
      </c>
      <c r="D14" s="29">
        <v>0.105</v>
      </c>
      <c r="E14" s="29">
        <f t="shared" si="1"/>
        <v>1477.0920000000001</v>
      </c>
      <c r="F14" s="29">
        <f t="shared" si="2"/>
        <v>1.693629407140179</v>
      </c>
      <c r="G14" s="29">
        <v>1475.3983705928599</v>
      </c>
      <c r="H14" s="29">
        <v>6.21</v>
      </c>
      <c r="I14" s="105" t="s">
        <v>4</v>
      </c>
      <c r="J14" s="29">
        <v>367.29709264821503</v>
      </c>
      <c r="K14" s="29">
        <v>1101.891277944645</v>
      </c>
      <c r="L14" s="29">
        <f t="shared" si="3"/>
        <v>2203.7825558892901</v>
      </c>
      <c r="M14" s="29">
        <f t="shared" si="0"/>
        <v>10.747432631182773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</row>
    <row r="15" spans="1:229" ht="12" customHeight="1" x14ac:dyDescent="0.2">
      <c r="A15" s="69">
        <v>1971</v>
      </c>
      <c r="B15" s="70">
        <v>207.661</v>
      </c>
      <c r="C15" s="71">
        <v>1517.9340000000002</v>
      </c>
      <c r="D15" s="71">
        <v>0.13600000000000001</v>
      </c>
      <c r="E15" s="71">
        <f t="shared" si="1"/>
        <v>1518.0700000000002</v>
      </c>
      <c r="F15" s="71">
        <f t="shared" si="2"/>
        <v>-38.962505952069478</v>
      </c>
      <c r="G15" s="71">
        <v>1557.0325059520696</v>
      </c>
      <c r="H15" s="71">
        <v>6.2110000000000003</v>
      </c>
      <c r="I15" s="97" t="s">
        <v>4</v>
      </c>
      <c r="J15" s="71">
        <v>387.70537648801741</v>
      </c>
      <c r="K15" s="71">
        <v>1163.1161294640522</v>
      </c>
      <c r="L15" s="71">
        <f t="shared" si="3"/>
        <v>2326.2322589281043</v>
      </c>
      <c r="M15" s="71">
        <f t="shared" si="0"/>
        <v>11.202066150736558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</row>
    <row r="16" spans="1:229" ht="12" customHeight="1" x14ac:dyDescent="0.2">
      <c r="A16" s="69">
        <v>1972</v>
      </c>
      <c r="B16" s="70">
        <v>209.89599999999999</v>
      </c>
      <c r="C16" s="71">
        <v>1649.7190000000001</v>
      </c>
      <c r="D16" s="71">
        <v>1E-3</v>
      </c>
      <c r="E16" s="71">
        <f t="shared" si="1"/>
        <v>1649.72</v>
      </c>
      <c r="F16" s="71">
        <f t="shared" si="2"/>
        <v>-32.346000000000004</v>
      </c>
      <c r="G16" s="71">
        <v>1682.066</v>
      </c>
      <c r="H16" s="71">
        <v>5.649</v>
      </c>
      <c r="I16" s="97" t="s">
        <v>4</v>
      </c>
      <c r="J16" s="71">
        <v>419.10424999999998</v>
      </c>
      <c r="K16" s="71">
        <v>1257.3127500000001</v>
      </c>
      <c r="L16" s="71">
        <f t="shared" si="3"/>
        <v>2514.6255000000001</v>
      </c>
      <c r="M16" s="71">
        <f t="shared" si="0"/>
        <v>11.980340263749667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</row>
    <row r="17" spans="1:229" ht="12" customHeight="1" x14ac:dyDescent="0.2">
      <c r="A17" s="69">
        <v>1973</v>
      </c>
      <c r="B17" s="70">
        <v>211.90899999999999</v>
      </c>
      <c r="C17" s="71">
        <v>1851.1969999999999</v>
      </c>
      <c r="D17" s="71">
        <v>0.28100000000000003</v>
      </c>
      <c r="E17" s="71">
        <f t="shared" si="1"/>
        <v>1851.4779999999998</v>
      </c>
      <c r="F17" s="71">
        <f t="shared" si="2"/>
        <v>-0.94700000000034379</v>
      </c>
      <c r="G17" s="71">
        <v>1852.4250000000002</v>
      </c>
      <c r="H17" s="71">
        <v>6.4560000000000004</v>
      </c>
      <c r="I17" s="97" t="s">
        <v>4</v>
      </c>
      <c r="J17" s="71">
        <v>461.49225000000001</v>
      </c>
      <c r="K17" s="71">
        <v>1384.47675</v>
      </c>
      <c r="L17" s="71">
        <f t="shared" si="3"/>
        <v>2768.9535000000001</v>
      </c>
      <c r="M17" s="71">
        <f t="shared" si="0"/>
        <v>13.066710238828932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</row>
    <row r="18" spans="1:229" ht="12" customHeight="1" x14ac:dyDescent="0.2">
      <c r="A18" s="69">
        <v>1974</v>
      </c>
      <c r="B18" s="70">
        <v>213.85400000000001</v>
      </c>
      <c r="C18" s="71">
        <v>2063.2359999999999</v>
      </c>
      <c r="D18" s="71">
        <v>0.13100000000000001</v>
      </c>
      <c r="E18" s="71">
        <f t="shared" si="1"/>
        <v>2063.3669999999997</v>
      </c>
      <c r="F18" s="71">
        <f t="shared" si="2"/>
        <v>81.009999999999764</v>
      </c>
      <c r="G18" s="71">
        <v>1982.357</v>
      </c>
      <c r="H18" s="71">
        <v>8.1679999999999993</v>
      </c>
      <c r="I18" s="71">
        <v>0.20100000000000001</v>
      </c>
      <c r="J18" s="71">
        <v>493.49700000000001</v>
      </c>
      <c r="K18" s="71">
        <v>1480.491</v>
      </c>
      <c r="L18" s="71">
        <f t="shared" si="3"/>
        <v>2960.982</v>
      </c>
      <c r="M18" s="71">
        <f t="shared" si="0"/>
        <v>13.84581069327672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</row>
    <row r="19" spans="1:229" ht="12" customHeight="1" x14ac:dyDescent="0.2">
      <c r="A19" s="69">
        <v>1975</v>
      </c>
      <c r="B19" s="70">
        <v>215.97300000000001</v>
      </c>
      <c r="C19" s="71">
        <v>2080.7890000000002</v>
      </c>
      <c r="D19" s="71">
        <v>1.0029999999999999</v>
      </c>
      <c r="E19" s="71">
        <f t="shared" si="1"/>
        <v>2081.7920000000004</v>
      </c>
      <c r="F19" s="71">
        <f t="shared" si="2"/>
        <v>56.893000000000484</v>
      </c>
      <c r="G19" s="71">
        <v>2024.8989999999999</v>
      </c>
      <c r="H19" s="71">
        <v>5.0359999999999996</v>
      </c>
      <c r="I19" s="71">
        <v>0.40200000000000002</v>
      </c>
      <c r="J19" s="71">
        <v>504.86524999999995</v>
      </c>
      <c r="K19" s="71">
        <v>1514.59575</v>
      </c>
      <c r="L19" s="71">
        <f t="shared" si="3"/>
        <v>3029.1914999999999</v>
      </c>
      <c r="M19" s="71">
        <f t="shared" si="0"/>
        <v>14.025787945715436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</row>
    <row r="20" spans="1:229" ht="12" customHeight="1" x14ac:dyDescent="0.2">
      <c r="A20" s="28">
        <v>1976</v>
      </c>
      <c r="B20" s="46">
        <v>218.035</v>
      </c>
      <c r="C20" s="29">
        <v>1969.58</v>
      </c>
      <c r="D20" s="29">
        <v>1.6359999999999999</v>
      </c>
      <c r="E20" s="29">
        <f t="shared" si="1"/>
        <v>1971.2159999999999</v>
      </c>
      <c r="F20" s="29">
        <f t="shared" si="2"/>
        <v>-55.796000000000276</v>
      </c>
      <c r="G20" s="29">
        <v>2027.0120000000002</v>
      </c>
      <c r="H20" s="29">
        <v>7.8769999999999998</v>
      </c>
      <c r="I20" s="29">
        <v>0.60199999999999998</v>
      </c>
      <c r="J20" s="29">
        <v>504.63324999999998</v>
      </c>
      <c r="K20" s="29">
        <v>1513.89975</v>
      </c>
      <c r="L20" s="29">
        <f t="shared" si="3"/>
        <v>3027.7995000000001</v>
      </c>
      <c r="M20" s="29">
        <f t="shared" si="0"/>
        <v>13.886759006581512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</row>
    <row r="21" spans="1:229" ht="12" customHeight="1" x14ac:dyDescent="0.2">
      <c r="A21" s="28">
        <v>1977</v>
      </c>
      <c r="B21" s="46">
        <v>220.23899999999998</v>
      </c>
      <c r="C21" s="29">
        <v>2054.3910000000001</v>
      </c>
      <c r="D21" s="29">
        <v>0.107</v>
      </c>
      <c r="E21" s="29">
        <f t="shared" si="1"/>
        <v>2054.498</v>
      </c>
      <c r="F21" s="29">
        <f t="shared" si="2"/>
        <v>26.11200000000008</v>
      </c>
      <c r="G21" s="29">
        <v>2028.386</v>
      </c>
      <c r="H21" s="29">
        <v>4.6760000000000002</v>
      </c>
      <c r="I21" s="29">
        <v>0.80300000000000005</v>
      </c>
      <c r="J21" s="29">
        <v>505.72674999999998</v>
      </c>
      <c r="K21" s="29">
        <v>1517.1802499999999</v>
      </c>
      <c r="L21" s="29">
        <f t="shared" si="3"/>
        <v>3034.3604999999998</v>
      </c>
      <c r="M21" s="29">
        <f t="shared" si="0"/>
        <v>13.777580265075668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</row>
    <row r="22" spans="1:229" ht="12" customHeight="1" x14ac:dyDescent="0.2">
      <c r="A22" s="28">
        <v>1978</v>
      </c>
      <c r="B22" s="46">
        <v>222.58500000000001</v>
      </c>
      <c r="C22" s="29">
        <v>2084.23</v>
      </c>
      <c r="D22" s="29">
        <v>0.111</v>
      </c>
      <c r="E22" s="29">
        <f t="shared" si="1"/>
        <v>2084.3409999999999</v>
      </c>
      <c r="F22" s="29">
        <f t="shared" si="2"/>
        <v>11.498999999999342</v>
      </c>
      <c r="G22" s="29">
        <v>2072.8420000000006</v>
      </c>
      <c r="H22" s="29">
        <v>4.1710000000000003</v>
      </c>
      <c r="I22" s="29">
        <v>0.92300000000000004</v>
      </c>
      <c r="J22" s="29">
        <v>516.93700000000013</v>
      </c>
      <c r="K22" s="29">
        <v>1550.8110000000004</v>
      </c>
      <c r="L22" s="29">
        <f t="shared" si="3"/>
        <v>3101.6220000000008</v>
      </c>
      <c r="M22" s="29">
        <f t="shared" si="0"/>
        <v>13.934550845744326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</row>
    <row r="23" spans="1:229" ht="12" customHeight="1" x14ac:dyDescent="0.2">
      <c r="A23" s="28">
        <v>1979</v>
      </c>
      <c r="B23" s="46">
        <v>225.05500000000001</v>
      </c>
      <c r="C23" s="29">
        <v>2087.933</v>
      </c>
      <c r="D23" s="29">
        <v>5.0999999999999997E-2</v>
      </c>
      <c r="E23" s="29">
        <f t="shared" si="1"/>
        <v>2087.9839999999999</v>
      </c>
      <c r="F23" s="29">
        <f t="shared" si="2"/>
        <v>56.489000000000033</v>
      </c>
      <c r="G23" s="29">
        <v>2031.4949999999999</v>
      </c>
      <c r="H23" s="29">
        <v>4.2329999999999997</v>
      </c>
      <c r="I23" s="29">
        <v>1.679</v>
      </c>
      <c r="J23" s="29">
        <v>506.39574999999996</v>
      </c>
      <c r="K23" s="29">
        <v>1519.1872499999999</v>
      </c>
      <c r="L23" s="29">
        <f t="shared" si="3"/>
        <v>3038.3744999999999</v>
      </c>
      <c r="M23" s="29">
        <f t="shared" si="0"/>
        <v>13.500586523294306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</row>
    <row r="24" spans="1:229" ht="12" customHeight="1" x14ac:dyDescent="0.2">
      <c r="A24" s="28">
        <v>1980</v>
      </c>
      <c r="B24" s="46">
        <v>227.726</v>
      </c>
      <c r="C24" s="29">
        <v>1906.069</v>
      </c>
      <c r="D24" s="29">
        <v>1E-3</v>
      </c>
      <c r="E24" s="29">
        <f t="shared" si="1"/>
        <v>1906.07</v>
      </c>
      <c r="F24" s="29">
        <f t="shared" si="2"/>
        <v>-66.259999999999991</v>
      </c>
      <c r="G24" s="29">
        <v>1972.33</v>
      </c>
      <c r="H24" s="29">
        <v>7.633</v>
      </c>
      <c r="I24" s="29">
        <v>2.2570000000000001</v>
      </c>
      <c r="J24" s="29">
        <v>490.61</v>
      </c>
      <c r="K24" s="29">
        <v>1471.83</v>
      </c>
      <c r="L24" s="29">
        <f t="shared" si="3"/>
        <v>2943.66</v>
      </c>
      <c r="M24" s="29">
        <f t="shared" si="0"/>
        <v>12.926323739933077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</row>
    <row r="25" spans="1:229" ht="12" customHeight="1" x14ac:dyDescent="0.2">
      <c r="A25" s="69">
        <v>1981</v>
      </c>
      <c r="B25" s="70">
        <v>229.96600000000001</v>
      </c>
      <c r="C25" s="71">
        <v>1949.1189999999999</v>
      </c>
      <c r="D25" s="71">
        <v>1.9E-2</v>
      </c>
      <c r="E25" s="71">
        <f t="shared" si="1"/>
        <v>1949.1379999999999</v>
      </c>
      <c r="F25" s="71">
        <f t="shared" si="2"/>
        <v>-38.302000000000135</v>
      </c>
      <c r="G25" s="71">
        <v>1987.44</v>
      </c>
      <c r="H25" s="71">
        <v>3.915</v>
      </c>
      <c r="I25" s="71">
        <v>2.0499999999999998</v>
      </c>
      <c r="J25" s="71">
        <v>495.36874999999998</v>
      </c>
      <c r="K25" s="71">
        <v>1486.10625</v>
      </c>
      <c r="L25" s="71">
        <f t="shared" si="3"/>
        <v>2972.2125000000001</v>
      </c>
      <c r="M25" s="71">
        <f t="shared" si="0"/>
        <v>12.924573632623954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</row>
    <row r="26" spans="1:229" ht="12" customHeight="1" x14ac:dyDescent="0.2">
      <c r="A26" s="69">
        <v>1982</v>
      </c>
      <c r="B26" s="70">
        <v>232.18799999999999</v>
      </c>
      <c r="C26" s="71">
        <v>1980.797</v>
      </c>
      <c r="D26" s="71">
        <v>3.9E-2</v>
      </c>
      <c r="E26" s="71">
        <f t="shared" si="1"/>
        <v>1980.836</v>
      </c>
      <c r="F26" s="71">
        <f t="shared" si="2"/>
        <v>2.4039999999999964</v>
      </c>
      <c r="G26" s="71">
        <v>1978.432</v>
      </c>
      <c r="H26" s="71">
        <v>2.577</v>
      </c>
      <c r="I26" s="71">
        <v>3.4409999999999998</v>
      </c>
      <c r="J26" s="71">
        <v>493.1035</v>
      </c>
      <c r="K26" s="71">
        <v>1479.3105</v>
      </c>
      <c r="L26" s="71">
        <f t="shared" si="3"/>
        <v>2958.6210000000001</v>
      </c>
      <c r="M26" s="71">
        <f t="shared" si="0"/>
        <v>12.742351025892813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</row>
    <row r="27" spans="1:229" ht="12" customHeight="1" x14ac:dyDescent="0.2">
      <c r="A27" s="69">
        <v>1983</v>
      </c>
      <c r="B27" s="70">
        <v>234.30699999999999</v>
      </c>
      <c r="C27" s="71">
        <v>2028.05</v>
      </c>
      <c r="D27" s="71">
        <v>1.45</v>
      </c>
      <c r="E27" s="71">
        <f t="shared" si="1"/>
        <v>2029.5</v>
      </c>
      <c r="F27" s="71">
        <f t="shared" si="2"/>
        <v>-7.9980000000000473</v>
      </c>
      <c r="G27" s="71">
        <v>2037.498</v>
      </c>
      <c r="H27" s="71">
        <v>4.702</v>
      </c>
      <c r="I27" s="71">
        <v>1.4710000000000001</v>
      </c>
      <c r="J27" s="71">
        <v>507.83125000000001</v>
      </c>
      <c r="K27" s="71">
        <v>1523.4937500000001</v>
      </c>
      <c r="L27" s="71">
        <f t="shared" si="3"/>
        <v>3046.9875000000002</v>
      </c>
      <c r="M27" s="71">
        <f t="shared" si="0"/>
        <v>13.004252967260904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</row>
    <row r="28" spans="1:229" ht="12" customHeight="1" x14ac:dyDescent="0.2">
      <c r="A28" s="69">
        <v>1984</v>
      </c>
      <c r="B28" s="70">
        <v>236.34800000000001</v>
      </c>
      <c r="C28" s="71">
        <v>2089.4070000000002</v>
      </c>
      <c r="D28" s="71">
        <v>0.70699999999999996</v>
      </c>
      <c r="E28" s="71">
        <f t="shared" si="1"/>
        <v>2090.114</v>
      </c>
      <c r="F28" s="71">
        <f t="shared" si="2"/>
        <v>18.094000000000506</v>
      </c>
      <c r="G28" s="71">
        <v>2072.0199999999995</v>
      </c>
      <c r="H28" s="71">
        <v>2.1659999999999999</v>
      </c>
      <c r="I28" s="71">
        <v>0.23699999999999999</v>
      </c>
      <c r="J28" s="71">
        <v>517.40424999999993</v>
      </c>
      <c r="K28" s="71">
        <v>1552.2127499999997</v>
      </c>
      <c r="L28" s="71">
        <f t="shared" si="3"/>
        <v>3104.4254999999994</v>
      </c>
      <c r="M28" s="71">
        <f t="shared" si="0"/>
        <v>13.134976813850759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</row>
    <row r="29" spans="1:229" ht="12" customHeight="1" x14ac:dyDescent="0.2">
      <c r="A29" s="69">
        <v>1985</v>
      </c>
      <c r="B29" s="70">
        <v>238.46600000000001</v>
      </c>
      <c r="C29" s="71">
        <v>2142.7310000000002</v>
      </c>
      <c r="D29" s="71">
        <v>0.44500000000000001</v>
      </c>
      <c r="E29" s="71">
        <f t="shared" si="1"/>
        <v>2143.1760000000004</v>
      </c>
      <c r="F29" s="71">
        <f t="shared" si="2"/>
        <v>-2.3880000000003747</v>
      </c>
      <c r="G29" s="71">
        <v>2145.5640000000008</v>
      </c>
      <c r="H29" s="71">
        <v>2.218</v>
      </c>
      <c r="I29" s="71">
        <v>0.19400000000000001</v>
      </c>
      <c r="J29" s="71">
        <v>535.78800000000012</v>
      </c>
      <c r="K29" s="71">
        <v>1607.3640000000005</v>
      </c>
      <c r="L29" s="71">
        <f t="shared" si="3"/>
        <v>3214.728000000001</v>
      </c>
      <c r="M29" s="71">
        <f t="shared" si="0"/>
        <v>13.480865196715678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</row>
    <row r="30" spans="1:229" ht="12" customHeight="1" x14ac:dyDescent="0.2">
      <c r="A30" s="28">
        <v>1986</v>
      </c>
      <c r="B30" s="46">
        <v>240.65100000000001</v>
      </c>
      <c r="C30" s="29">
        <v>2177.0610000000001</v>
      </c>
      <c r="D30" s="29">
        <v>2.7090000000000001</v>
      </c>
      <c r="E30" s="29">
        <f t="shared" si="1"/>
        <v>2179.77</v>
      </c>
      <c r="F30" s="29">
        <f t="shared" si="2"/>
        <v>0.59999999999990905</v>
      </c>
      <c r="G30" s="29">
        <v>2179.17</v>
      </c>
      <c r="H30" s="29">
        <v>2.3079999999999998</v>
      </c>
      <c r="I30" s="29">
        <v>0.23400000000000001</v>
      </c>
      <c r="J30" s="29">
        <v>544.15700000000004</v>
      </c>
      <c r="K30" s="29">
        <v>1632.471</v>
      </c>
      <c r="L30" s="29">
        <f t="shared" si="3"/>
        <v>3264.942</v>
      </c>
      <c r="M30" s="29">
        <f t="shared" si="0"/>
        <v>13.567124175673484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</row>
    <row r="31" spans="1:229" ht="12" customHeight="1" x14ac:dyDescent="0.2">
      <c r="A31" s="28">
        <v>1987</v>
      </c>
      <c r="B31" s="46">
        <v>242.804</v>
      </c>
      <c r="C31" s="29">
        <v>2236.0880000000002</v>
      </c>
      <c r="D31" s="29">
        <v>0.17599999999999999</v>
      </c>
      <c r="E31" s="29">
        <f t="shared" si="1"/>
        <v>2236.2640000000001</v>
      </c>
      <c r="F31" s="29">
        <f t="shared" si="2"/>
        <v>-6.4609999999993306</v>
      </c>
      <c r="G31" s="29">
        <v>2242.7249999999995</v>
      </c>
      <c r="H31" s="29">
        <v>3.355</v>
      </c>
      <c r="I31" s="29">
        <v>0.434</v>
      </c>
      <c r="J31" s="29">
        <v>559.73399999999992</v>
      </c>
      <c r="K31" s="29">
        <v>1679.2019999999998</v>
      </c>
      <c r="L31" s="29">
        <f t="shared" si="3"/>
        <v>3358.4039999999995</v>
      </c>
      <c r="M31" s="29">
        <f t="shared" si="0"/>
        <v>13.831749065089536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</row>
    <row r="32" spans="1:229" ht="12" customHeight="1" x14ac:dyDescent="0.2">
      <c r="A32" s="28">
        <v>1988</v>
      </c>
      <c r="B32" s="46">
        <v>245.02099999999999</v>
      </c>
      <c r="C32" s="29">
        <v>2326.9349999999999</v>
      </c>
      <c r="D32" s="29">
        <v>6.6000000000000003E-2</v>
      </c>
      <c r="E32" s="29">
        <f t="shared" si="1"/>
        <v>2327.0009999999997</v>
      </c>
      <c r="F32" s="29">
        <f t="shared" si="2"/>
        <v>-17.049000000000433</v>
      </c>
      <c r="G32" s="29">
        <v>2344.0500000000002</v>
      </c>
      <c r="H32" s="29">
        <v>14.137</v>
      </c>
      <c r="I32" s="29">
        <v>0.82399999999999995</v>
      </c>
      <c r="J32" s="29">
        <v>582.27224999999999</v>
      </c>
      <c r="K32" s="29">
        <v>1746.81675</v>
      </c>
      <c r="L32" s="29">
        <f t="shared" si="3"/>
        <v>3493.6334999999999</v>
      </c>
      <c r="M32" s="29">
        <f t="shared" si="0"/>
        <v>14.258506413735965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</row>
    <row r="33" spans="1:229" ht="12" customHeight="1" x14ac:dyDescent="0.2">
      <c r="A33" s="28">
        <v>1989</v>
      </c>
      <c r="B33" s="46">
        <v>247.34200000000001</v>
      </c>
      <c r="C33" s="29">
        <v>2121.3496460155911</v>
      </c>
      <c r="D33" s="29">
        <v>5.7390021714168018</v>
      </c>
      <c r="E33" s="29">
        <f t="shared" si="1"/>
        <v>2127.0886481870079</v>
      </c>
      <c r="F33" s="29">
        <f t="shared" si="2"/>
        <v>-57.308421832145541</v>
      </c>
      <c r="G33" s="29">
        <v>2184.3970700191535</v>
      </c>
      <c r="H33" s="29">
        <v>18.691335515591202</v>
      </c>
      <c r="I33" s="29">
        <v>8.5419999999999998</v>
      </c>
      <c r="J33" s="29">
        <v>570.26780485336167</v>
      </c>
      <c r="K33" s="29">
        <v>1586.8959296502007</v>
      </c>
      <c r="L33" s="29">
        <f t="shared" si="3"/>
        <v>3173.7918593004015</v>
      </c>
      <c r="M33" s="29">
        <f t="shared" si="0"/>
        <v>12.831592933268112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</row>
    <row r="34" spans="1:229" ht="12" customHeight="1" x14ac:dyDescent="0.2">
      <c r="A34" s="28">
        <v>1990</v>
      </c>
      <c r="B34" s="46">
        <v>250.13200000000001</v>
      </c>
      <c r="C34" s="29">
        <v>2374.1472524322326</v>
      </c>
      <c r="D34" s="29">
        <v>7.2914931846152014</v>
      </c>
      <c r="E34" s="29">
        <f t="shared" si="1"/>
        <v>2381.4387456168479</v>
      </c>
      <c r="F34" s="29">
        <f t="shared" si="2"/>
        <v>40.23684869601766</v>
      </c>
      <c r="G34" s="29">
        <v>2341.2018969208302</v>
      </c>
      <c r="H34" s="29">
        <v>54.81585343223221</v>
      </c>
      <c r="I34" s="29">
        <v>8.5117628969835</v>
      </c>
      <c r="J34" s="29">
        <v>577.38190539867878</v>
      </c>
      <c r="K34" s="29">
        <v>1700.4923751929357</v>
      </c>
      <c r="L34" s="29">
        <f t="shared" si="3"/>
        <v>3400.9847503858714</v>
      </c>
      <c r="M34" s="29">
        <f t="shared" si="0"/>
        <v>13.596759912309786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</row>
    <row r="35" spans="1:229" ht="12" customHeight="1" x14ac:dyDescent="0.2">
      <c r="A35" s="69">
        <v>1991</v>
      </c>
      <c r="B35" s="70">
        <v>253.49299999999999</v>
      </c>
      <c r="C35" s="71">
        <v>2483.2243701708476</v>
      </c>
      <c r="D35" s="71">
        <v>14.594577367885902</v>
      </c>
      <c r="E35" s="71">
        <f t="shared" si="1"/>
        <v>2497.8189475387335</v>
      </c>
      <c r="F35" s="71">
        <f t="shared" si="2"/>
        <v>34.344530319067417</v>
      </c>
      <c r="G35" s="71">
        <v>2463.4744172196661</v>
      </c>
      <c r="H35" s="71">
        <v>70.577545670847613</v>
      </c>
      <c r="I35" s="71">
        <v>11.989000000000001</v>
      </c>
      <c r="J35" s="71">
        <v>604.83393114890407</v>
      </c>
      <c r="K35" s="71">
        <v>1776.0739403999141</v>
      </c>
      <c r="L35" s="71">
        <f t="shared" si="3"/>
        <v>3552.1478807998283</v>
      </c>
      <c r="M35" s="71">
        <f t="shared" si="0"/>
        <v>14.012804617089341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</row>
    <row r="36" spans="1:229" ht="12" customHeight="1" x14ac:dyDescent="0.2">
      <c r="A36" s="69">
        <v>1992</v>
      </c>
      <c r="B36" s="70">
        <v>256.89400000000001</v>
      </c>
      <c r="C36" s="71">
        <v>2641.9066151287966</v>
      </c>
      <c r="D36" s="71">
        <v>17.152580211987001</v>
      </c>
      <c r="E36" s="71">
        <f t="shared" si="1"/>
        <v>2659.0591953407834</v>
      </c>
      <c r="F36" s="71">
        <f t="shared" si="2"/>
        <v>61.495830165792086</v>
      </c>
      <c r="G36" s="71">
        <v>2597.5633651749913</v>
      </c>
      <c r="H36" s="78">
        <v>29.905003128796405</v>
      </c>
      <c r="I36" s="71">
        <v>2.2629999999999999</v>
      </c>
      <c r="J36" s="71">
        <v>622.13402924982267</v>
      </c>
      <c r="K36" s="71">
        <v>1943.2613327963722</v>
      </c>
      <c r="L36" s="71">
        <f t="shared" si="3"/>
        <v>3886.5226655927445</v>
      </c>
      <c r="M36" s="71">
        <f t="shared" si="0"/>
        <v>15.12889622020267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</row>
    <row r="37" spans="1:229" ht="12" customHeight="1" x14ac:dyDescent="0.2">
      <c r="A37" s="69">
        <v>1993</v>
      </c>
      <c r="B37" s="70">
        <v>260.255</v>
      </c>
      <c r="C37" s="71">
        <v>2720.5084967390903</v>
      </c>
      <c r="D37" s="71">
        <v>18.796272336026906</v>
      </c>
      <c r="E37" s="71">
        <f t="shared" si="1"/>
        <v>2739.3047690751173</v>
      </c>
      <c r="F37" s="71">
        <f t="shared" si="2"/>
        <v>31.747476651135003</v>
      </c>
      <c r="G37" s="71">
        <v>2707.5572924239823</v>
      </c>
      <c r="H37" s="78">
        <v>33.091533739090202</v>
      </c>
      <c r="I37" s="71">
        <v>13.827966685293203</v>
      </c>
      <c r="J37" s="71">
        <v>610.68022857091592</v>
      </c>
      <c r="K37" s="71">
        <v>2049.957563428683</v>
      </c>
      <c r="L37" s="71">
        <f t="shared" si="3"/>
        <v>4099.915126857366</v>
      </c>
      <c r="M37" s="71">
        <f t="shared" si="0"/>
        <v>15.753453831270738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</row>
    <row r="38" spans="1:229" ht="12" customHeight="1" x14ac:dyDescent="0.2">
      <c r="A38" s="69">
        <v>1994</v>
      </c>
      <c r="B38" s="70">
        <v>263.43599999999998</v>
      </c>
      <c r="C38" s="71">
        <v>2821.7508987634519</v>
      </c>
      <c r="D38" s="71">
        <v>17.660647451411805</v>
      </c>
      <c r="E38" s="71">
        <f t="shared" si="1"/>
        <v>2839.4115462148638</v>
      </c>
      <c r="F38" s="71">
        <f t="shared" si="2"/>
        <v>30.798160872513108</v>
      </c>
      <c r="G38" s="71">
        <v>2808.6133853423507</v>
      </c>
      <c r="H38" s="78">
        <v>39.278007763451612</v>
      </c>
      <c r="I38" s="71">
        <v>16.303102961763202</v>
      </c>
      <c r="J38" s="71">
        <v>660.03948783945839</v>
      </c>
      <c r="K38" s="71">
        <v>2092.9927867776778</v>
      </c>
      <c r="L38" s="71">
        <f t="shared" si="3"/>
        <v>4185.9855735553556</v>
      </c>
      <c r="M38" s="71">
        <f t="shared" si="0"/>
        <v>15.889952677520748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</row>
    <row r="39" spans="1:229" ht="12" customHeight="1" x14ac:dyDescent="0.2">
      <c r="A39" s="69">
        <v>1995</v>
      </c>
      <c r="B39" s="70">
        <v>266.55700000000002</v>
      </c>
      <c r="C39" s="71">
        <v>2931.7974186704305</v>
      </c>
      <c r="D39" s="71">
        <v>17.359300074453703</v>
      </c>
      <c r="E39" s="71">
        <f t="shared" si="1"/>
        <v>2949.1567187448841</v>
      </c>
      <c r="F39" s="71">
        <f t="shared" si="2"/>
        <v>36.705080194647962</v>
      </c>
      <c r="G39" s="71">
        <v>2912.4516385502361</v>
      </c>
      <c r="H39" s="78">
        <v>43.473067670430211</v>
      </c>
      <c r="I39" s="71">
        <v>5.8310556787230015</v>
      </c>
      <c r="J39" s="71">
        <v>686.65721598061486</v>
      </c>
      <c r="K39" s="71">
        <v>2176.4902992204679</v>
      </c>
      <c r="L39" s="71">
        <f t="shared" si="3"/>
        <v>4352.9805984409359</v>
      </c>
      <c r="M39" s="71">
        <f t="shared" si="0"/>
        <v>16.330393118323418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</row>
    <row r="40" spans="1:229" ht="12" customHeight="1" x14ac:dyDescent="0.2">
      <c r="A40" s="28">
        <v>1996</v>
      </c>
      <c r="B40" s="46">
        <v>269.66699999999997</v>
      </c>
      <c r="C40" s="29">
        <v>2999.9039584128673</v>
      </c>
      <c r="D40" s="29">
        <v>21.4530832434281</v>
      </c>
      <c r="E40" s="29">
        <f t="shared" si="1"/>
        <v>3021.3570416562952</v>
      </c>
      <c r="F40" s="29">
        <f t="shared" si="2"/>
        <v>17.531045346197971</v>
      </c>
      <c r="G40" s="29">
        <v>3003.8259963100973</v>
      </c>
      <c r="H40" s="34">
        <v>82.419063912867017</v>
      </c>
      <c r="I40" s="29">
        <v>5.6662811575535015</v>
      </c>
      <c r="J40" s="29">
        <v>699.77775629752239</v>
      </c>
      <c r="K40" s="29">
        <v>2215.9628949421544</v>
      </c>
      <c r="L40" s="29">
        <f t="shared" si="3"/>
        <v>4431.9257898843089</v>
      </c>
      <c r="M40" s="29">
        <f t="shared" si="0"/>
        <v>16.434809560993038</v>
      </c>
    </row>
    <row r="41" spans="1:229" ht="12" customHeight="1" x14ac:dyDescent="0.2">
      <c r="A41" s="28">
        <v>1997</v>
      </c>
      <c r="B41" s="46">
        <v>272.91199999999998</v>
      </c>
      <c r="C41" s="29">
        <v>3225.3788871277402</v>
      </c>
      <c r="D41" s="29">
        <v>28.010795843971607</v>
      </c>
      <c r="E41" s="29">
        <f t="shared" si="1"/>
        <v>3253.3896829717119</v>
      </c>
      <c r="F41" s="29">
        <f t="shared" si="2"/>
        <v>63.731863675935529</v>
      </c>
      <c r="G41" s="29">
        <v>3189.6578192957763</v>
      </c>
      <c r="H41" s="34">
        <v>82.31322512774021</v>
      </c>
      <c r="I41" s="29">
        <v>0.40835190055220005</v>
      </c>
      <c r="J41" s="29">
        <v>742.57260062981538</v>
      </c>
      <c r="K41" s="29">
        <v>2364.3636416376685</v>
      </c>
      <c r="L41" s="29">
        <f t="shared" si="3"/>
        <v>4728.727283275337</v>
      </c>
      <c r="M41" s="29">
        <f t="shared" si="0"/>
        <v>17.32693059768474</v>
      </c>
    </row>
    <row r="42" spans="1:229" ht="12" customHeight="1" x14ac:dyDescent="0.2">
      <c r="A42" s="28">
        <v>1998</v>
      </c>
      <c r="B42" s="46">
        <v>276.11500000000001</v>
      </c>
      <c r="C42" s="29">
        <v>3089.2166184890416</v>
      </c>
      <c r="D42" s="29">
        <v>28.476772578007605</v>
      </c>
      <c r="E42" s="29">
        <f t="shared" si="1"/>
        <v>3117.6933910670491</v>
      </c>
      <c r="F42" s="29">
        <f t="shared" si="2"/>
        <v>-20.126700318951862</v>
      </c>
      <c r="G42" s="29">
        <v>3137.820091386001</v>
      </c>
      <c r="H42" s="29">
        <v>90.187876989041712</v>
      </c>
      <c r="I42" s="29">
        <v>1.0760730863300003</v>
      </c>
      <c r="J42" s="29">
        <v>688.770323486802</v>
      </c>
      <c r="K42" s="29">
        <v>2357.7858178238275</v>
      </c>
      <c r="L42" s="29">
        <f t="shared" si="3"/>
        <v>4715.5716356476551</v>
      </c>
      <c r="M42" s="29">
        <f t="shared" si="0"/>
        <v>17.078288523432825</v>
      </c>
    </row>
    <row r="43" spans="1:229" ht="12" customHeight="1" x14ac:dyDescent="0.2">
      <c r="A43" s="28">
        <v>1999</v>
      </c>
      <c r="B43" s="46">
        <v>279.29500000000002</v>
      </c>
      <c r="C43" s="29">
        <v>3000.4094562928708</v>
      </c>
      <c r="D43" s="29">
        <v>24.438628858020305</v>
      </c>
      <c r="E43" s="29">
        <f t="shared" si="1"/>
        <v>3024.8480851508912</v>
      </c>
      <c r="F43" s="29">
        <f t="shared" si="2"/>
        <v>-27.657069716853584</v>
      </c>
      <c r="G43" s="29">
        <v>3052.5051548677447</v>
      </c>
      <c r="H43" s="29">
        <v>85.576067792870617</v>
      </c>
      <c r="I43" s="34">
        <v>3.3441549148051006</v>
      </c>
      <c r="J43" s="29">
        <v>682.326023675736</v>
      </c>
      <c r="K43" s="29">
        <v>2281.258908484333</v>
      </c>
      <c r="L43" s="29">
        <f t="shared" si="3"/>
        <v>4562.517816968666</v>
      </c>
      <c r="M43" s="29">
        <f t="shared" si="0"/>
        <v>16.335837795050629</v>
      </c>
    </row>
    <row r="44" spans="1:229" ht="12" customHeight="1" x14ac:dyDescent="0.2">
      <c r="A44" s="28">
        <v>2000</v>
      </c>
      <c r="B44" s="46">
        <v>282.38499999999999</v>
      </c>
      <c r="C44" s="29">
        <v>3038.4550268965722</v>
      </c>
      <c r="D44" s="29">
        <v>27.688786482926808</v>
      </c>
      <c r="E44" s="29">
        <f t="shared" si="1"/>
        <v>3066.1438133794991</v>
      </c>
      <c r="F44" s="29">
        <f t="shared" si="2"/>
        <v>0.92088513972521469</v>
      </c>
      <c r="G44" s="29">
        <v>3065.2229282397739</v>
      </c>
      <c r="H44" s="29">
        <v>98.653156396571717</v>
      </c>
      <c r="I44" s="29">
        <v>0.22218426395660007</v>
      </c>
      <c r="J44" s="29">
        <v>736.04771789499421</v>
      </c>
      <c r="K44" s="29">
        <v>2230.2998696842515</v>
      </c>
      <c r="L44" s="29">
        <f t="shared" si="3"/>
        <v>4460.5997393685029</v>
      </c>
      <c r="M44" s="29">
        <f t="shared" ref="M44:M49" si="4">L44/B44</f>
        <v>15.796163887488722</v>
      </c>
    </row>
    <row r="45" spans="1:229" ht="12" customHeight="1" x14ac:dyDescent="0.2">
      <c r="A45" s="69">
        <v>2001</v>
      </c>
      <c r="B45" s="70">
        <v>285.30901899999998</v>
      </c>
      <c r="C45" s="88">
        <v>3036.5411092847216</v>
      </c>
      <c r="D45" s="88">
        <v>26.682636461109205</v>
      </c>
      <c r="E45" s="71">
        <f t="shared" ref="E45:E50" si="5">SUM(C45,D45)</f>
        <v>3063.2237457458309</v>
      </c>
      <c r="F45" s="71">
        <f t="shared" si="2"/>
        <v>-4.4642260799346332</v>
      </c>
      <c r="G45" s="88">
        <v>3067.6879718257655</v>
      </c>
      <c r="H45" s="88">
        <v>114.19123928472152</v>
      </c>
      <c r="I45" s="88">
        <v>0.54182320160320008</v>
      </c>
      <c r="J45" s="88">
        <v>747.76467625227133</v>
      </c>
      <c r="K45" s="88">
        <v>2205.1902330871694</v>
      </c>
      <c r="L45" s="71">
        <f t="shared" si="3"/>
        <v>4410.3804661743388</v>
      </c>
      <c r="M45" s="71">
        <f t="shared" si="4"/>
        <v>15.4582581428116</v>
      </c>
    </row>
    <row r="46" spans="1:229" ht="12" customHeight="1" x14ac:dyDescent="0.2">
      <c r="A46" s="69">
        <v>2002</v>
      </c>
      <c r="B46" s="70">
        <v>288.10481800000002</v>
      </c>
      <c r="C46" s="88">
        <v>3020.9959505100105</v>
      </c>
      <c r="D46" s="88">
        <v>32.281132183913805</v>
      </c>
      <c r="E46" s="71">
        <f t="shared" si="5"/>
        <v>3053.2770826939245</v>
      </c>
      <c r="F46" s="71">
        <f t="shared" si="2"/>
        <v>-8.4754957990703588</v>
      </c>
      <c r="G46" s="88">
        <v>3061.7525784929949</v>
      </c>
      <c r="H46" s="88">
        <v>131.32296101001</v>
      </c>
      <c r="I46" s="88">
        <v>2.9011955407567007</v>
      </c>
      <c r="J46" s="88">
        <v>703.89937358699615</v>
      </c>
      <c r="K46" s="88">
        <v>2223.629048355232</v>
      </c>
      <c r="L46" s="71">
        <f t="shared" ref="L46:L51" si="6">K46*2</f>
        <v>4447.2580967104641</v>
      </c>
      <c r="M46" s="71">
        <f t="shared" si="4"/>
        <v>15.436250346602893</v>
      </c>
    </row>
    <row r="47" spans="1:229" ht="12" customHeight="1" x14ac:dyDescent="0.2">
      <c r="A47" s="69">
        <v>2003</v>
      </c>
      <c r="B47" s="70">
        <v>290.81963400000001</v>
      </c>
      <c r="C47" s="88">
        <v>3100.74282160449</v>
      </c>
      <c r="D47" s="88">
        <v>30.470396907199707</v>
      </c>
      <c r="E47" s="71">
        <f t="shared" si="5"/>
        <v>3131.2132185116898</v>
      </c>
      <c r="F47" s="71">
        <f t="shared" si="2"/>
        <v>15.290584565742392</v>
      </c>
      <c r="G47" s="88">
        <v>3115.9226339459474</v>
      </c>
      <c r="H47" s="88">
        <v>138.98893860448965</v>
      </c>
      <c r="I47" s="88">
        <v>3.5335197020035007</v>
      </c>
      <c r="J47" s="88">
        <v>764.16384513933986</v>
      </c>
      <c r="K47" s="88">
        <v>2209.2363305001145</v>
      </c>
      <c r="L47" s="71">
        <f t="shared" si="6"/>
        <v>4418.472661000229</v>
      </c>
      <c r="M47" s="71">
        <f t="shared" si="4"/>
        <v>15.193171795960065</v>
      </c>
    </row>
    <row r="48" spans="1:229" ht="12" customHeight="1" x14ac:dyDescent="0.2">
      <c r="A48" s="69">
        <v>2004</v>
      </c>
      <c r="B48" s="70">
        <v>293.46318500000001</v>
      </c>
      <c r="C48" s="88">
        <v>3156.1889067203338</v>
      </c>
      <c r="D48" s="88">
        <v>45.002754644043911</v>
      </c>
      <c r="E48" s="71">
        <f t="shared" si="5"/>
        <v>3201.1916613643775</v>
      </c>
      <c r="F48" s="71">
        <f t="shared" si="2"/>
        <v>24.182902904279672</v>
      </c>
      <c r="G48" s="88">
        <v>3177.0087584600979</v>
      </c>
      <c r="H48" s="88">
        <v>126.32335922033303</v>
      </c>
      <c r="I48" s="88">
        <v>4.7365148874714018</v>
      </c>
      <c r="J48" s="88">
        <v>753.92508834793136</v>
      </c>
      <c r="K48" s="88">
        <v>2292.0237960043619</v>
      </c>
      <c r="L48" s="71">
        <f t="shared" si="6"/>
        <v>4584.0475920087238</v>
      </c>
      <c r="M48" s="71">
        <f t="shared" si="4"/>
        <v>15.620520141252893</v>
      </c>
    </row>
    <row r="49" spans="1:13" ht="12" customHeight="1" x14ac:dyDescent="0.2">
      <c r="A49" s="69">
        <v>2005</v>
      </c>
      <c r="B49" s="70">
        <v>296.186216</v>
      </c>
      <c r="C49" s="88">
        <v>3125.7610514689759</v>
      </c>
      <c r="D49" s="88">
        <v>47.162167872752917</v>
      </c>
      <c r="E49" s="71">
        <f t="shared" si="5"/>
        <v>3172.9232193417288</v>
      </c>
      <c r="F49" s="71">
        <f t="shared" si="2"/>
        <v>-13.923261431165429</v>
      </c>
      <c r="G49" s="88">
        <v>3186.8464807728942</v>
      </c>
      <c r="H49" s="88">
        <v>182.37137696897577</v>
      </c>
      <c r="I49" s="88">
        <v>0.29600374512280009</v>
      </c>
      <c r="J49" s="88">
        <v>743.31783715848871</v>
      </c>
      <c r="K49" s="88">
        <v>2260.8612629003069</v>
      </c>
      <c r="L49" s="71">
        <f t="shared" si="6"/>
        <v>4521.7225258006138</v>
      </c>
      <c r="M49" s="71">
        <f t="shared" si="4"/>
        <v>15.266485344478738</v>
      </c>
    </row>
    <row r="50" spans="1:13" ht="12" customHeight="1" x14ac:dyDescent="0.2">
      <c r="A50" s="28">
        <v>2006</v>
      </c>
      <c r="B50" s="46">
        <v>298.99582500000002</v>
      </c>
      <c r="C50" s="35">
        <v>3451.4904242613234</v>
      </c>
      <c r="D50" s="35">
        <v>58.725641115103606</v>
      </c>
      <c r="E50" s="29">
        <f t="shared" si="5"/>
        <v>3510.2160653764272</v>
      </c>
      <c r="F50" s="29">
        <f t="shared" si="2"/>
        <v>61.167298191442569</v>
      </c>
      <c r="G50" s="35">
        <v>3449.0487671849846</v>
      </c>
      <c r="H50" s="35">
        <v>261.08309426132342</v>
      </c>
      <c r="I50" s="35">
        <v>0.28467829053730004</v>
      </c>
      <c r="J50" s="35">
        <v>1134.3349232217713</v>
      </c>
      <c r="K50" s="35">
        <v>2053.3460714113526</v>
      </c>
      <c r="L50" s="29">
        <f t="shared" si="6"/>
        <v>4106.6921428227051</v>
      </c>
      <c r="M50" s="29">
        <f t="shared" ref="M50:M56" si="7">L50/B50</f>
        <v>13.734948114485226</v>
      </c>
    </row>
    <row r="51" spans="1:13" ht="12" customHeight="1" x14ac:dyDescent="0.2">
      <c r="A51" s="28">
        <v>2007</v>
      </c>
      <c r="B51" s="46">
        <v>302.003917</v>
      </c>
      <c r="C51" s="36">
        <v>3547.2902958996651</v>
      </c>
      <c r="D51" s="36">
        <v>72.668326379224411</v>
      </c>
      <c r="E51" s="29">
        <f t="shared" ref="E51:E65" si="8">SUM(C51,D51)</f>
        <v>3619.9586222788894</v>
      </c>
      <c r="F51" s="29">
        <f t="shared" si="2"/>
        <v>28.757068764364249</v>
      </c>
      <c r="G51" s="37">
        <v>3591.2015535145251</v>
      </c>
      <c r="H51" s="36">
        <v>317.03690139966466</v>
      </c>
      <c r="I51" s="36">
        <v>0.21245118864420004</v>
      </c>
      <c r="J51" s="36">
        <v>1206.7382257371964</v>
      </c>
      <c r="K51" s="36">
        <v>2067.2139751890199</v>
      </c>
      <c r="L51" s="29">
        <f t="shared" si="6"/>
        <v>4134.4279503780399</v>
      </c>
      <c r="M51" s="29">
        <f t="shared" si="7"/>
        <v>13.689981214310011</v>
      </c>
    </row>
    <row r="52" spans="1:13" ht="12" customHeight="1" x14ac:dyDescent="0.2">
      <c r="A52" s="28">
        <v>2008</v>
      </c>
      <c r="B52" s="46">
        <v>304.79776099999998</v>
      </c>
      <c r="C52" s="36">
        <v>3496.7784544921979</v>
      </c>
      <c r="D52" s="36">
        <v>82.676623957829023</v>
      </c>
      <c r="E52" s="29">
        <f t="shared" si="8"/>
        <v>3579.455078450027</v>
      </c>
      <c r="F52" s="29">
        <f t="shared" si="2"/>
        <v>11.640129530328068</v>
      </c>
      <c r="G52" s="37">
        <v>3567.814948919699</v>
      </c>
      <c r="H52" s="36">
        <v>269.99361849219764</v>
      </c>
      <c r="I52" s="36">
        <v>3.6837530298998007</v>
      </c>
      <c r="J52" s="36">
        <v>1262.1178541673826</v>
      </c>
      <c r="K52" s="36">
        <v>2035.7034762601188</v>
      </c>
      <c r="L52" s="29">
        <f t="shared" ref="L52:L57" si="9">K52*2</f>
        <v>4071.4069525202376</v>
      </c>
      <c r="M52" s="29">
        <f t="shared" si="7"/>
        <v>13.357732481900475</v>
      </c>
    </row>
    <row r="53" spans="1:13" ht="12" customHeight="1" x14ac:dyDescent="0.2">
      <c r="A53" s="28">
        <v>2009</v>
      </c>
      <c r="B53" s="46">
        <v>307.43940600000002</v>
      </c>
      <c r="C53" s="36">
        <v>3362.6292501827379</v>
      </c>
      <c r="D53" s="36">
        <v>67.496213884471914</v>
      </c>
      <c r="E53" s="29">
        <f t="shared" si="8"/>
        <v>3430.12546406721</v>
      </c>
      <c r="F53" s="29">
        <f t="shared" si="2"/>
        <v>-25.174250626867888</v>
      </c>
      <c r="G53" s="37">
        <v>3455.2997146940779</v>
      </c>
      <c r="H53" s="36">
        <v>261.18749468273774</v>
      </c>
      <c r="I53" s="36">
        <v>9.395452845186103</v>
      </c>
      <c r="J53" s="36">
        <v>1203.3298195447369</v>
      </c>
      <c r="K53" s="36">
        <v>1990.7824004666031</v>
      </c>
      <c r="L53" s="29">
        <f t="shared" si="9"/>
        <v>3981.5648009332062</v>
      </c>
      <c r="M53" s="29">
        <f t="shared" si="7"/>
        <v>12.950730203184188</v>
      </c>
    </row>
    <row r="54" spans="1:13" ht="12" customHeight="1" x14ac:dyDescent="0.2">
      <c r="A54" s="28">
        <v>2010</v>
      </c>
      <c r="B54" s="46">
        <v>309.74127900000002</v>
      </c>
      <c r="C54" s="36">
        <v>3624.4892271213639</v>
      </c>
      <c r="D54" s="36">
        <v>80.78716991185722</v>
      </c>
      <c r="E54" s="29">
        <f t="shared" si="8"/>
        <v>3705.2763970332212</v>
      </c>
      <c r="F54" s="29">
        <f t="shared" si="2"/>
        <v>33.807677938893903</v>
      </c>
      <c r="G54" s="37">
        <v>3671.4687190943273</v>
      </c>
      <c r="H54" s="36">
        <v>377.13956112136378</v>
      </c>
      <c r="I54" s="36">
        <v>0.4020319516862001</v>
      </c>
      <c r="J54" s="36">
        <v>1338.3257517337004</v>
      </c>
      <c r="K54" s="36">
        <v>1956.0034062392631</v>
      </c>
      <c r="L54" s="29">
        <f t="shared" si="9"/>
        <v>3912.0068124785262</v>
      </c>
      <c r="M54" s="29">
        <f t="shared" si="7"/>
        <v>12.629917539917326</v>
      </c>
    </row>
    <row r="55" spans="1:13" ht="12" customHeight="1" x14ac:dyDescent="0.2">
      <c r="A55" s="75">
        <v>2011</v>
      </c>
      <c r="B55" s="76">
        <v>311.97391399999998</v>
      </c>
      <c r="C55" s="89">
        <v>4076.8921724908569</v>
      </c>
      <c r="D55" s="89">
        <v>92.227250135760315</v>
      </c>
      <c r="E55" s="77">
        <f t="shared" si="8"/>
        <v>4169.1194226266171</v>
      </c>
      <c r="F55" s="71">
        <f t="shared" si="2"/>
        <v>88.922473044343405</v>
      </c>
      <c r="G55" s="90">
        <v>4080.1969495822736</v>
      </c>
      <c r="H55" s="89">
        <v>520.94679599085657</v>
      </c>
      <c r="I55" s="89">
        <v>0.61547450485840016</v>
      </c>
      <c r="J55" s="89">
        <v>1651.3755023357289</v>
      </c>
      <c r="K55" s="89">
        <v>1907.8746512556881</v>
      </c>
      <c r="L55" s="77">
        <f t="shared" si="9"/>
        <v>3815.7493025113763</v>
      </c>
      <c r="M55" s="77">
        <f t="shared" si="7"/>
        <v>12.230988333567455</v>
      </c>
    </row>
    <row r="56" spans="1:13" ht="12" customHeight="1" x14ac:dyDescent="0.2">
      <c r="A56" s="75">
        <v>2012</v>
      </c>
      <c r="B56" s="76">
        <v>314.16755799999999</v>
      </c>
      <c r="C56" s="89">
        <v>3964.8417068690519</v>
      </c>
      <c r="D56" s="89">
        <v>83.285181924810814</v>
      </c>
      <c r="E56" s="77">
        <f t="shared" si="8"/>
        <v>4048.1268887938627</v>
      </c>
      <c r="F56" s="71">
        <f t="shared" si="2"/>
        <v>22.416822595684152</v>
      </c>
      <c r="G56" s="90">
        <v>4025.7100661981785</v>
      </c>
      <c r="H56" s="89">
        <v>400.53589586905184</v>
      </c>
      <c r="I56" s="89">
        <v>0.44215034978180012</v>
      </c>
      <c r="J56" s="89">
        <v>1655.6912110110977</v>
      </c>
      <c r="K56" s="89">
        <v>1969.4829593180286</v>
      </c>
      <c r="L56" s="77">
        <f t="shared" si="9"/>
        <v>3938.9659186360573</v>
      </c>
      <c r="M56" s="77">
        <f t="shared" si="7"/>
        <v>12.537786981289957</v>
      </c>
    </row>
    <row r="57" spans="1:13" ht="12" customHeight="1" x14ac:dyDescent="0.2">
      <c r="A57" s="75">
        <v>2013</v>
      </c>
      <c r="B57" s="76">
        <v>316.29476599999998</v>
      </c>
      <c r="C57" s="89">
        <v>4214.3889833846843</v>
      </c>
      <c r="D57" s="89">
        <v>92.616106675840015</v>
      </c>
      <c r="E57" s="77">
        <f t="shared" si="8"/>
        <v>4307.0050900605247</v>
      </c>
      <c r="F57" s="71">
        <f t="shared" si="2"/>
        <v>70.041689079690514</v>
      </c>
      <c r="G57" s="90">
        <v>4236.9634009808342</v>
      </c>
      <c r="H57" s="89">
        <v>402.5608313846846</v>
      </c>
      <c r="I57" s="89">
        <v>0.29888932401680002</v>
      </c>
      <c r="J57" s="89">
        <v>1931.6924132113877</v>
      </c>
      <c r="K57" s="89">
        <v>1902.7101563847614</v>
      </c>
      <c r="L57" s="77">
        <f t="shared" si="9"/>
        <v>3805.4203127695228</v>
      </c>
      <c r="M57" s="77">
        <f t="shared" ref="M57:M65" si="10">L57/B57</f>
        <v>12.031246551735615</v>
      </c>
    </row>
    <row r="58" spans="1:13" ht="12" customHeight="1" x14ac:dyDescent="0.2">
      <c r="A58" s="75">
        <v>2014</v>
      </c>
      <c r="B58" s="76">
        <v>318.576955</v>
      </c>
      <c r="C58" s="89">
        <v>4392.114111754302</v>
      </c>
      <c r="D58" s="89">
        <v>123.74003763430433</v>
      </c>
      <c r="E58" s="77">
        <f t="shared" si="8"/>
        <v>4515.8541493886059</v>
      </c>
      <c r="F58" s="71">
        <f t="shared" si="2"/>
        <v>71.803195901831714</v>
      </c>
      <c r="G58" s="90">
        <v>4444.0509534867742</v>
      </c>
      <c r="H58" s="89">
        <v>394.49665275430198</v>
      </c>
      <c r="I58" s="89">
        <v>8.5952189724500014E-2</v>
      </c>
      <c r="J58" s="89">
        <v>2109.0202908497172</v>
      </c>
      <c r="K58" s="89">
        <v>1940.5340098827551</v>
      </c>
      <c r="L58" s="77">
        <f t="shared" ref="L58:L65" si="11">K58*2</f>
        <v>3881.0680197655101</v>
      </c>
      <c r="M58" s="77">
        <f t="shared" si="10"/>
        <v>12.182513389160588</v>
      </c>
    </row>
    <row r="59" spans="1:13" ht="12" customHeight="1" x14ac:dyDescent="0.2">
      <c r="A59" s="75">
        <v>2015</v>
      </c>
      <c r="B59" s="76">
        <v>320.87070299999999</v>
      </c>
      <c r="C59" s="89">
        <v>4211.8807507837964</v>
      </c>
      <c r="D59" s="89">
        <v>128.03929880464472</v>
      </c>
      <c r="E59" s="77">
        <f t="shared" si="8"/>
        <v>4339.9200495884415</v>
      </c>
      <c r="F59" s="71">
        <f t="shared" si="2"/>
        <v>-9.6805374127661707</v>
      </c>
      <c r="G59" s="90">
        <v>4349.6005870012077</v>
      </c>
      <c r="H59" s="89">
        <v>330.89101178379627</v>
      </c>
      <c r="I59" s="89">
        <v>0.60103775891940014</v>
      </c>
      <c r="J59" s="89">
        <v>2046.3486098515898</v>
      </c>
      <c r="K59" s="89">
        <v>1972.360965365822</v>
      </c>
      <c r="L59" s="77">
        <f t="shared" si="11"/>
        <v>3944.7219307316441</v>
      </c>
      <c r="M59" s="77">
        <f t="shared" si="10"/>
        <v>12.293805242579731</v>
      </c>
    </row>
    <row r="60" spans="1:13" ht="12" customHeight="1" x14ac:dyDescent="0.2">
      <c r="A60" s="103">
        <v>2016</v>
      </c>
      <c r="B60" s="104">
        <v>323.16101099999997</v>
      </c>
      <c r="C60" s="121">
        <v>5327.1522470486334</v>
      </c>
      <c r="D60" s="121">
        <v>170.02029470412364</v>
      </c>
      <c r="E60" s="102">
        <f t="shared" si="8"/>
        <v>5497.1725417527568</v>
      </c>
      <c r="F60" s="29">
        <f t="shared" si="2"/>
        <v>300.25710343427909</v>
      </c>
      <c r="G60" s="122">
        <v>5196.9154383184778</v>
      </c>
      <c r="H60" s="121">
        <v>278.53466204863315</v>
      </c>
      <c r="I60" s="121">
        <v>0.3667030834665001</v>
      </c>
      <c r="J60" s="121">
        <v>2917.3850022262736</v>
      </c>
      <c r="K60" s="121">
        <v>2000.9957740435716</v>
      </c>
      <c r="L60" s="102">
        <f t="shared" si="11"/>
        <v>4001.9915480871432</v>
      </c>
      <c r="M60" s="102">
        <f t="shared" si="10"/>
        <v>12.383893513958414</v>
      </c>
    </row>
    <row r="61" spans="1:13" ht="12" customHeight="1" x14ac:dyDescent="0.2">
      <c r="A61" s="103">
        <v>2017</v>
      </c>
      <c r="B61" s="104">
        <v>325.20603</v>
      </c>
      <c r="C61" s="121">
        <v>5559.3214645157523</v>
      </c>
      <c r="D61" s="121">
        <v>149.41363672440812</v>
      </c>
      <c r="E61" s="102">
        <f t="shared" si="8"/>
        <v>5708.7351012401605</v>
      </c>
      <c r="F61" s="29">
        <f t="shared" si="2"/>
        <v>128.79526468195127</v>
      </c>
      <c r="G61" s="122">
        <v>5579.9398365582092</v>
      </c>
      <c r="H61" s="121">
        <v>277.23283401575196</v>
      </c>
      <c r="I61" s="121">
        <v>0.68652259108070013</v>
      </c>
      <c r="J61" s="121">
        <v>3173.9577587848621</v>
      </c>
      <c r="K61" s="121">
        <v>2128.7492437575952</v>
      </c>
      <c r="L61" s="102">
        <f t="shared" si="11"/>
        <v>4257.4984875151904</v>
      </c>
      <c r="M61" s="102">
        <f t="shared" si="10"/>
        <v>13.091696016568912</v>
      </c>
    </row>
    <row r="62" spans="1:13" ht="12" customHeight="1" x14ac:dyDescent="0.2">
      <c r="A62" s="112">
        <v>2018</v>
      </c>
      <c r="B62" s="113">
        <v>326.92397599999998</v>
      </c>
      <c r="C62" s="131">
        <v>5437.0790959757842</v>
      </c>
      <c r="D62" s="130">
        <v>177.55997511317673</v>
      </c>
      <c r="E62" s="68">
        <f t="shared" si="8"/>
        <v>5614.6390710889609</v>
      </c>
      <c r="F62" s="29">
        <f t="shared" si="2"/>
        <v>17.437680181452379</v>
      </c>
      <c r="G62" s="132">
        <v>5597.2013909075085</v>
      </c>
      <c r="H62" s="131">
        <v>245.50342097578334</v>
      </c>
      <c r="I62" s="131">
        <v>1.1073577183636003</v>
      </c>
      <c r="J62" s="131">
        <v>3203.670122631836</v>
      </c>
      <c r="K62" s="131">
        <v>2148.0278472998893</v>
      </c>
      <c r="L62" s="68">
        <f t="shared" si="11"/>
        <v>4296.0556945997787</v>
      </c>
      <c r="M62" s="68">
        <f t="shared" si="10"/>
        <v>13.140840103448941</v>
      </c>
    </row>
    <row r="63" spans="1:13" ht="12" customHeight="1" x14ac:dyDescent="0.2">
      <c r="A63" s="160">
        <v>2019</v>
      </c>
      <c r="B63" s="161">
        <v>328.475998</v>
      </c>
      <c r="C63" s="163">
        <v>5199.5216933309212</v>
      </c>
      <c r="D63" s="163">
        <v>206.34885314356501</v>
      </c>
      <c r="E63" s="163">
        <f t="shared" si="8"/>
        <v>5405.8705464744862</v>
      </c>
      <c r="F63" s="117">
        <f t="shared" si="2"/>
        <v>-38.941777169859051</v>
      </c>
      <c r="G63" s="163">
        <v>5444.8123236443453</v>
      </c>
      <c r="H63" s="163">
        <v>210.51722233092107</v>
      </c>
      <c r="I63" s="163">
        <v>0.19251236957480003</v>
      </c>
      <c r="J63" s="163">
        <v>3072.5301637880348</v>
      </c>
      <c r="K63" s="163">
        <v>2161.7649375253895</v>
      </c>
      <c r="L63" s="163">
        <f t="shared" si="11"/>
        <v>4323.5298750507791</v>
      </c>
      <c r="M63" s="163">
        <f t="shared" si="10"/>
        <v>13.162392081538874</v>
      </c>
    </row>
    <row r="64" spans="1:13" ht="12" customHeight="1" x14ac:dyDescent="0.2">
      <c r="A64" s="112">
        <v>2020</v>
      </c>
      <c r="B64" s="113">
        <v>330.11398000000003</v>
      </c>
      <c r="C64" s="131">
        <v>5087.8853615181815</v>
      </c>
      <c r="D64" s="130">
        <v>192.66343494078234</v>
      </c>
      <c r="E64" s="68">
        <f t="shared" si="8"/>
        <v>5280.5487964589638</v>
      </c>
      <c r="F64" s="29">
        <f t="shared" si="2"/>
        <v>-33.611766767821791</v>
      </c>
      <c r="G64" s="132">
        <v>5314.1605632267856</v>
      </c>
      <c r="H64" s="131">
        <v>182.34711951818124</v>
      </c>
      <c r="I64" s="131">
        <v>0.54878576711860017</v>
      </c>
      <c r="J64" s="131">
        <v>3013.397047147183</v>
      </c>
      <c r="K64" s="131">
        <v>2118.4163965614216</v>
      </c>
      <c r="L64" s="68">
        <f t="shared" si="11"/>
        <v>4236.8327931228432</v>
      </c>
      <c r="M64" s="68">
        <f t="shared" si="10"/>
        <v>12.834454309153593</v>
      </c>
    </row>
    <row r="65" spans="1:37" ht="12" customHeight="1" thickBot="1" x14ac:dyDescent="0.25">
      <c r="A65" s="151">
        <v>2021</v>
      </c>
      <c r="B65" s="152">
        <v>332.14052299999997</v>
      </c>
      <c r="C65" s="155">
        <v>5392.3571547080364</v>
      </c>
      <c r="D65" s="155">
        <v>233.02468105471942</v>
      </c>
      <c r="E65" s="155">
        <f t="shared" si="8"/>
        <v>5625.3818357627561</v>
      </c>
      <c r="F65" s="155">
        <f t="shared" si="2"/>
        <v>66.550045518472871</v>
      </c>
      <c r="G65" s="155">
        <v>5558.8317902442832</v>
      </c>
      <c r="H65" s="155">
        <v>227.63139070803564</v>
      </c>
      <c r="I65" s="155">
        <v>8.7726909259000022E-2</v>
      </c>
      <c r="J65" s="155">
        <v>3177.1089699373074</v>
      </c>
      <c r="K65" s="155">
        <v>2154.0914295989401</v>
      </c>
      <c r="L65" s="155">
        <f t="shared" si="11"/>
        <v>4308.1828591978801</v>
      </c>
      <c r="M65" s="155">
        <f t="shared" si="10"/>
        <v>12.970964278266884</v>
      </c>
    </row>
    <row r="66" spans="1:37" ht="12" customHeight="1" thickTop="1" x14ac:dyDescent="0.25">
      <c r="A66" s="4" t="s">
        <v>3</v>
      </c>
      <c r="B66" s="4"/>
      <c r="N66" s="98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"/>
      <c r="AE66" s="5"/>
      <c r="AF66" s="5"/>
      <c r="AG66" s="5"/>
      <c r="AH66" s="5"/>
      <c r="AI66" s="5"/>
      <c r="AJ66" s="5"/>
      <c r="AK66" s="5"/>
    </row>
    <row r="67" spans="1:37" ht="12" customHeight="1" x14ac:dyDescent="0.25">
      <c r="A67" s="4"/>
      <c r="B67" s="4"/>
      <c r="N67" s="4"/>
      <c r="O67" s="4"/>
      <c r="P67" s="4"/>
      <c r="Q67" s="4"/>
      <c r="R67" s="4"/>
      <c r="S67" s="4"/>
      <c r="T67" s="4"/>
      <c r="U67" s="55"/>
      <c r="V67" s="55"/>
      <c r="W67" s="55"/>
      <c r="X67" s="55"/>
      <c r="Y67" s="55"/>
      <c r="Z67" s="55"/>
      <c r="AA67" s="55"/>
      <c r="AB67" s="55"/>
      <c r="AC67" s="55"/>
      <c r="AD67" s="5"/>
      <c r="AE67" s="5"/>
      <c r="AF67" s="5"/>
      <c r="AG67" s="5"/>
      <c r="AH67" s="5"/>
      <c r="AI67" s="5"/>
      <c r="AJ67" s="5"/>
      <c r="AK67" s="5"/>
    </row>
    <row r="68" spans="1:37" ht="12" customHeight="1" x14ac:dyDescent="0.2">
      <c r="A68" s="4" t="s">
        <v>92</v>
      </c>
      <c r="B68" s="4"/>
      <c r="N68" s="4"/>
      <c r="O68" s="4"/>
      <c r="P68" s="4"/>
      <c r="Q68" s="4"/>
      <c r="R68" s="4"/>
      <c r="S68" s="4"/>
      <c r="T68" s="4"/>
    </row>
    <row r="69" spans="1:37" ht="12" customHeight="1" x14ac:dyDescent="0.2">
      <c r="A69" s="4"/>
      <c r="B69" s="4"/>
      <c r="N69" s="4"/>
      <c r="O69" s="4"/>
      <c r="P69" s="4"/>
      <c r="Q69" s="4"/>
      <c r="R69" s="4"/>
      <c r="S69" s="4"/>
      <c r="T69" s="4"/>
    </row>
    <row r="70" spans="1:37" ht="12" customHeight="1" x14ac:dyDescent="0.2">
      <c r="A70" s="5" t="s">
        <v>88</v>
      </c>
      <c r="B70" s="4"/>
      <c r="N70" s="4"/>
      <c r="O70" s="4"/>
      <c r="P70" s="4"/>
      <c r="Q70" s="4"/>
      <c r="R70" s="4"/>
      <c r="S70" s="4"/>
      <c r="T70" s="4"/>
    </row>
    <row r="71" spans="1:37" ht="12" customHeight="1" x14ac:dyDescent="0.2">
      <c r="A71" s="4"/>
      <c r="B71" s="4"/>
      <c r="N71" s="4"/>
      <c r="O71" s="4"/>
      <c r="P71" s="4"/>
      <c r="Q71" s="4"/>
      <c r="R71" s="4"/>
      <c r="S71" s="4"/>
      <c r="T71" s="4"/>
    </row>
    <row r="72" spans="1:37" ht="12" customHeight="1" x14ac:dyDescent="0.2">
      <c r="A72" s="4"/>
      <c r="B72" s="4"/>
      <c r="N72" s="4"/>
      <c r="O72" s="4"/>
      <c r="P72" s="4"/>
      <c r="Q72" s="4"/>
      <c r="R72" s="4"/>
      <c r="S72" s="4"/>
      <c r="T72" s="4"/>
    </row>
    <row r="73" spans="1:37" ht="12" customHeight="1" x14ac:dyDescent="0.2">
      <c r="A73" s="4"/>
      <c r="B73" s="4"/>
      <c r="N73" s="4"/>
      <c r="O73" s="4"/>
      <c r="P73" s="4"/>
      <c r="Q73" s="4"/>
      <c r="R73" s="4"/>
      <c r="S73" s="4"/>
      <c r="T73" s="4"/>
    </row>
  </sheetData>
  <mergeCells count="18">
    <mergeCell ref="L1:M1"/>
    <mergeCell ref="A1:K1"/>
    <mergeCell ref="F2:J2"/>
    <mergeCell ref="K2:M3"/>
    <mergeCell ref="H3:H6"/>
    <mergeCell ref="F3:F6"/>
    <mergeCell ref="C3:C6"/>
    <mergeCell ref="B2:B6"/>
    <mergeCell ref="M4:M6"/>
    <mergeCell ref="I3:I6"/>
    <mergeCell ref="K4:K6"/>
    <mergeCell ref="C7:K7"/>
    <mergeCell ref="A2:A6"/>
    <mergeCell ref="E3:E6"/>
    <mergeCell ref="L4:L6"/>
    <mergeCell ref="D3:D6"/>
    <mergeCell ref="G3:G6"/>
    <mergeCell ref="J3:J6"/>
  </mergeCells>
  <phoneticPr fontId="4" type="noConversion"/>
  <printOptions horizontalCentered="1" verticalCentered="1"/>
  <pageMargins left="0.25" right="0.25" top="0.75" bottom="0.75" header="0" footer="0"/>
  <pageSetup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TableOfContents</vt:lpstr>
      <vt:lpstr>SweetenersPerCap</vt:lpstr>
      <vt:lpstr>SweetenersPerCapHistoric</vt:lpstr>
      <vt:lpstr>SweetenersPerCapTeasp</vt:lpstr>
      <vt:lpstr>Sweeteners(tons)</vt:lpstr>
      <vt:lpstr>Sweeteners(mil.lbs.)</vt:lpstr>
      <vt:lpstr>Sugar</vt:lpstr>
      <vt:lpstr>HFCS</vt:lpstr>
      <vt:lpstr>Glucose</vt:lpstr>
      <vt:lpstr>Dextrose</vt:lpstr>
      <vt:lpstr>Dextrose!Print_Area</vt:lpstr>
      <vt:lpstr>Glucose!Print_Area</vt:lpstr>
      <vt:lpstr>HFCS!Print_Area</vt:lpstr>
      <vt:lpstr>Sugar!Print_Area</vt:lpstr>
      <vt:lpstr>'Sweeteners(mil.lbs.)'!Print_Area</vt:lpstr>
      <vt:lpstr>'Sweeteners(tons)'!Print_Area</vt:lpstr>
      <vt:lpstr>Dextrose!Print_Titles</vt:lpstr>
      <vt:lpstr>Glucose!Print_Titles</vt:lpstr>
      <vt:lpstr>HFCS!Print_Titles</vt:lpstr>
      <vt:lpstr>Sugar!Print_Titles</vt:lpstr>
      <vt:lpstr>'Sweeteners(mil.lbs.)'!Print_Titles</vt:lpstr>
      <vt:lpstr>'Sweeteners(tons)'!Print_Titles</vt:lpstr>
      <vt:lpstr>SweetenersPerCap!Print_Titles</vt:lpstr>
      <vt:lpstr>SweetenersPerCapHistoric!Print_Titles</vt:lpstr>
      <vt:lpstr>SweetenersPerCapTeasp!Print_Titles</vt:lpstr>
    </vt:vector>
  </TitlesOfParts>
  <Manager/>
  <Company>USDA/ERS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Sugar and sweeteners (added)</dc:title>
  <dc:subject>Agricultural economics</dc:subject>
  <dc:creator>Andrzej Blazejczyk; Linda Kantor</dc:creator>
  <cp:keywords>Sweets, caloric sweeteners, food consumption, food availability, per capita, cane and beet sugar, corn sweeteners, HFCS, glucose, dextrose, syrup, honey, confectionery products, U.S. Department of Agriculture, USDA, Economic Research Service, ERS</cp:keywords>
  <dc:description>Caloric sweeteners, per capita availability</dc:description>
  <cp:lastModifiedBy>Blazejczyk, Andrzej - REE-ERS</cp:lastModifiedBy>
  <cp:lastPrinted>2014-08-26T18:14:26Z</cp:lastPrinted>
  <dcterms:created xsi:type="dcterms:W3CDTF">1999-06-15T16:49:22Z</dcterms:created>
  <dcterms:modified xsi:type="dcterms:W3CDTF">2022-11-02T18:55:34Z</dcterms:modified>
  <cp:category>Food Availability</cp:category>
</cp:coreProperties>
</file>