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ITS-Assignment\Semester 2\Advanced Statistical Techniques\"/>
    </mc:Choice>
  </mc:AlternateContent>
  <xr:revisionPtr revIDLastSave="0" documentId="13_ncr:1_{B8280133-951C-4827-B767-F683B61364A0}" xr6:coauthVersionLast="47" xr6:coauthVersionMax="47" xr10:uidLastSave="{00000000-0000-0000-0000-000000000000}"/>
  <bookViews>
    <workbookView xWindow="31590" yWindow="5355" windowWidth="12810" windowHeight="15750" xr2:uid="{11137FDB-529D-4243-8EEE-106B92F7F5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2" l="1"/>
  <c r="B22" i="2"/>
  <c r="B21" i="2"/>
  <c r="B20" i="2"/>
  <c r="B19" i="2"/>
  <c r="B18" i="2"/>
  <c r="B17" i="2"/>
  <c r="B14" i="2"/>
  <c r="B13" i="2"/>
  <c r="L6" i="2"/>
  <c r="K6" i="2"/>
  <c r="J6" i="2"/>
  <c r="I6" i="2"/>
  <c r="L3" i="2" a="1"/>
  <c r="L3" i="2" s="1"/>
  <c r="K3" i="2" a="1"/>
  <c r="K3" i="2" s="1"/>
  <c r="J3" i="2" a="1"/>
  <c r="J3" i="2" s="1"/>
  <c r="I3" i="2" a="1"/>
  <c r="I3" i="2" s="1"/>
  <c r="B12" i="2"/>
  <c r="H3" i="2" a="1"/>
  <c r="H3" i="2" s="1"/>
  <c r="G3" i="2" a="1"/>
  <c r="G3" i="2" s="1"/>
  <c r="F5" i="2"/>
  <c r="F4" i="2"/>
  <c r="F3" i="2"/>
  <c r="B11" i="2"/>
  <c r="E8" i="2"/>
  <c r="D8" i="2"/>
  <c r="C8" i="2"/>
  <c r="B8" i="2"/>
  <c r="E6" i="2"/>
  <c r="E7" i="2" s="1"/>
  <c r="D6" i="2"/>
  <c r="D7" i="2" s="1"/>
  <c r="C6" i="2"/>
  <c r="C7" i="2" s="1"/>
  <c r="B6" i="2"/>
  <c r="B7" i="2" s="1"/>
  <c r="G51" i="1"/>
  <c r="H46" i="1" a="1"/>
  <c r="H46" i="1" s="1"/>
  <c r="H51" i="1" s="1"/>
  <c r="G46" i="1" a="1"/>
  <c r="G46" i="1" s="1"/>
  <c r="F46" i="1" a="1"/>
  <c r="F46" i="1" s="1"/>
  <c r="F51" i="1" s="1"/>
  <c r="E51" i="1"/>
  <c r="D51" i="1"/>
  <c r="C51" i="1"/>
  <c r="F34" i="1"/>
  <c r="C35" i="1"/>
  <c r="F10" i="1" s="1" a="1"/>
  <c r="F10" i="1" s="1"/>
  <c r="G10" i="1" s="1" a="1"/>
  <c r="G10" i="1" s="1"/>
  <c r="C34" i="1"/>
  <c r="C10" i="1" s="1" a="1"/>
  <c r="C10" i="1" s="1"/>
  <c r="B9" i="2" l="1"/>
  <c r="B10" i="2" s="1"/>
  <c r="C54" i="1"/>
  <c r="D54" i="1" s="1"/>
  <c r="F54" i="1" s="1"/>
  <c r="H54" i="1" s="1"/>
  <c r="C57" i="1" s="1"/>
  <c r="D10" i="1" a="1"/>
  <c r="D10" i="1" s="1"/>
  <c r="H10" i="1" a="1"/>
  <c r="H10" i="1" s="1"/>
  <c r="G54" i="1" l="1"/>
  <c r="I54" i="1" s="1"/>
  <c r="D57" i="1" s="1"/>
  <c r="E5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<sst xmlns="http://schemas.openxmlformats.org/spreadsheetml/2006/main" count="81" uniqueCount="59">
  <si>
    <t>X</t>
  </si>
  <si>
    <t>X^2</t>
  </si>
  <si>
    <t xml:space="preserve">xBar = </t>
  </si>
  <si>
    <t xml:space="preserve">yBar = </t>
  </si>
  <si>
    <t>Y</t>
  </si>
  <si>
    <t>Quiz</t>
  </si>
  <si>
    <t>Assignment</t>
  </si>
  <si>
    <t>Y^2</t>
  </si>
  <si>
    <t>XY</t>
  </si>
  <si>
    <t>r =</t>
  </si>
  <si>
    <r>
      <rPr>
        <b/>
        <sz val="11"/>
        <color theme="1"/>
        <rFont val="Calibri"/>
        <family val="2"/>
        <scheme val="minor"/>
      </rPr>
      <t>Q3</t>
    </r>
    <r>
      <rPr>
        <sz val="11"/>
        <color theme="1"/>
        <rFont val="Calibri"/>
        <family val="2"/>
        <scheme val="minor"/>
      </rPr>
      <t xml:space="preserve"> Calculate the Correlation coefficient between the sample of ISM Quiz-1 marks and Assignment-1 Marks as below and also interpret the result.</t>
    </r>
  </si>
  <si>
    <t>Student</t>
  </si>
  <si>
    <t>Quiz  Marks</t>
  </si>
  <si>
    <t xml:space="preserve">Assignment  Marks </t>
  </si>
  <si>
    <t>Sigma</t>
  </si>
  <si>
    <t>Z</t>
  </si>
  <si>
    <t>sigma</t>
  </si>
  <si>
    <t>T</t>
  </si>
  <si>
    <t>T^2</t>
  </si>
  <si>
    <t>n</t>
  </si>
  <si>
    <t>CF</t>
  </si>
  <si>
    <t>Z^2</t>
  </si>
  <si>
    <t>SST</t>
  </si>
  <si>
    <t>SSTR</t>
  </si>
  <si>
    <t>SSE</t>
  </si>
  <si>
    <t>MSTR</t>
  </si>
  <si>
    <t>MSE</t>
  </si>
  <si>
    <t>F</t>
  </si>
  <si>
    <t>-</t>
  </si>
  <si>
    <r>
      <rPr>
        <b/>
        <sz val="11"/>
        <color theme="1"/>
        <rFont val="Calibri"/>
        <family val="2"/>
        <scheme val="minor"/>
      </rPr>
      <t>Q.4.</t>
    </r>
    <r>
      <rPr>
        <sz val="11"/>
        <color theme="1"/>
        <rFont val="Calibri"/>
        <family val="2"/>
        <scheme val="minor"/>
      </rPr>
      <t>A manager of a Merchandising firm wishes to test whether its three salesmen X, Y and Z tend to make sales of the same size or whether they differ in their selling abilities. During a
week there have been 14 sale call; X made 5 calls, Y made 4 calls and Z made 5 calls. Following
are the weekly sales record of three salesmen:</t>
    </r>
  </si>
  <si>
    <r>
      <rPr>
        <b/>
        <sz val="11"/>
        <color theme="1"/>
        <rFont val="Calibri"/>
        <family val="2"/>
        <scheme val="minor"/>
      </rPr>
      <t>Q1.</t>
    </r>
    <r>
      <rPr>
        <sz val="11"/>
        <color theme="1"/>
        <rFont val="Calibri"/>
        <family val="2"/>
        <scheme val="minor"/>
      </rPr>
      <t xml:space="preserve"> Feedback scores of three professors in four different courses taught by them are given below. Test the hypothesis that the feedback of professors is same for all the courses at 1% level of significance.</t>
    </r>
  </si>
  <si>
    <t>Professor</t>
  </si>
  <si>
    <t>Course A</t>
  </si>
  <si>
    <t>Course B</t>
  </si>
  <si>
    <t>Course C</t>
  </si>
  <si>
    <t>Course D</t>
  </si>
  <si>
    <t>Sigma^2</t>
  </si>
  <si>
    <t>SSR</t>
  </si>
  <si>
    <t>Sigma^2/Nc</t>
  </si>
  <si>
    <t>Sigm^2</t>
  </si>
  <si>
    <t>Sigma^2/Nr</t>
  </si>
  <si>
    <t>A^2</t>
  </si>
  <si>
    <t>B^2</t>
  </si>
  <si>
    <t>C^2</t>
  </si>
  <si>
    <t>D^2</t>
  </si>
  <si>
    <t>dfc</t>
  </si>
  <si>
    <t>dfr</t>
  </si>
  <si>
    <t>df</t>
  </si>
  <si>
    <t>MSR</t>
  </si>
  <si>
    <t>Ftreatment</t>
  </si>
  <si>
    <t>Fblock</t>
  </si>
  <si>
    <r>
      <rPr>
        <b/>
        <sz val="11"/>
        <color theme="1"/>
        <rFont val="Calibri"/>
        <family val="2"/>
        <scheme val="minor"/>
      </rPr>
      <t>Q2.</t>
    </r>
    <r>
      <rPr>
        <sz val="11"/>
        <color theme="1"/>
        <rFont val="Calibri"/>
        <family val="2"/>
        <scheme val="minor"/>
      </rPr>
      <t xml:space="preserve"> Test the hypothesis that average life of the two processes are significantly different at 5% level of significance</t>
    </r>
  </si>
  <si>
    <t>PROCESS</t>
  </si>
  <si>
    <t>SAMPLE SIZE</t>
  </si>
  <si>
    <t>MEAN LIFE</t>
  </si>
  <si>
    <t>STANDARD DEVIATION</t>
  </si>
  <si>
    <t>A</t>
  </si>
  <si>
    <t>B</t>
  </si>
  <si>
    <t>|t|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</si>
</sst>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9" xfId="0" applyBorder="1" applyAlignment="1">
      <alignment horizontal="left" wrapText="1"/>
    </xf>
    <xf numFmtId="0" fontId="0" fillId="0" borderId="10" xfId="0" applyBorder="1"/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3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F6EA-6B6E-4D8F-A108-CBDAFEF685E6}">
  <dimension ref="A1:T31"/>
  <sheetViews>
    <sheetView tabSelected="1" topLeftCell="A10" zoomScale="145" zoomScaleNormal="145" workbookViewId="0">
      <selection activeCell="C31" sqref="C31"/>
    </sheetView>
  </sheetViews>
  <sheetFormatPr defaultRowHeight="15" x14ac:dyDescent="0.25"/>
  <cols>
    <col min="1" max="1" width="13.140625" style="5" customWidth="1"/>
    <col min="2" max="3" width="9.140625" style="5"/>
    <col min="4" max="4" width="18.5703125" style="5" customWidth="1"/>
    <col min="5" max="7" width="9.140625" style="5"/>
    <col min="8" max="8" width="13.42578125" style="5" customWidth="1"/>
    <col min="9" max="13" width="9.140625" style="5"/>
    <col min="14" max="20" width="9.140625" style="5" customWidth="1"/>
    <col min="21" max="16384" width="9.140625" style="5"/>
  </cols>
  <sheetData>
    <row r="1" spans="1:19" ht="24.75" customHeight="1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31.5" x14ac:dyDescent="0.25">
      <c r="A2" s="15" t="s">
        <v>31</v>
      </c>
      <c r="B2" s="15" t="s">
        <v>32</v>
      </c>
      <c r="C2" s="15" t="s">
        <v>33</v>
      </c>
      <c r="D2" s="15" t="s">
        <v>34</v>
      </c>
      <c r="E2" s="15" t="s">
        <v>35</v>
      </c>
      <c r="F2" s="16" t="s">
        <v>14</v>
      </c>
      <c r="G2" s="16" t="s">
        <v>39</v>
      </c>
      <c r="H2" s="16" t="s">
        <v>38</v>
      </c>
      <c r="I2" s="16" t="s">
        <v>41</v>
      </c>
      <c r="J2" s="16" t="s">
        <v>42</v>
      </c>
      <c r="K2" s="16" t="s">
        <v>43</v>
      </c>
      <c r="L2" s="16" t="s">
        <v>44</v>
      </c>
    </row>
    <row r="3" spans="1:19" ht="15.75" x14ac:dyDescent="0.25">
      <c r="A3" s="15" t="s">
        <v>0</v>
      </c>
      <c r="B3" s="17">
        <v>4.5</v>
      </c>
      <c r="C3" s="17">
        <v>4.2</v>
      </c>
      <c r="D3" s="17">
        <v>3.3</v>
      </c>
      <c r="E3" s="17">
        <v>3.6</v>
      </c>
      <c r="F3" s="18">
        <f>SUM(B3:E3)</f>
        <v>15.6</v>
      </c>
      <c r="G3" s="18" cm="1">
        <f t="array" ref="G3:G5">F3:F5*F3:F5</f>
        <v>243.35999999999999</v>
      </c>
      <c r="H3" s="18" cm="1">
        <f t="array" ref="H3:H5">G3:G5/4</f>
        <v>60.839999999999996</v>
      </c>
      <c r="I3" s="18" cm="1">
        <f t="array" ref="I3:I5">B3:B5*B3:B5</f>
        <v>20.25</v>
      </c>
      <c r="J3" s="18" cm="1">
        <f t="array" ref="J3:J5">C3:C5*C3:C5</f>
        <v>17.64</v>
      </c>
      <c r="K3" s="18" cm="1">
        <f t="array" ref="K3:K5">D3:D5*D3:D5</f>
        <v>10.889999999999999</v>
      </c>
      <c r="L3" s="18" cm="1">
        <f t="array" ref="L3:L5">E3:E5*E3:E5</f>
        <v>12.96</v>
      </c>
    </row>
    <row r="4" spans="1:19" ht="15.75" x14ac:dyDescent="0.25">
      <c r="A4" s="15" t="s">
        <v>4</v>
      </c>
      <c r="B4" s="17">
        <v>3.8</v>
      </c>
      <c r="C4" s="17">
        <v>4.0999999999999996</v>
      </c>
      <c r="D4" s="17">
        <v>2.7</v>
      </c>
      <c r="E4" s="17">
        <v>4</v>
      </c>
      <c r="F4" s="18">
        <f>SUM(B4:E4)</f>
        <v>14.6</v>
      </c>
      <c r="G4" s="18">
        <v>213.16</v>
      </c>
      <c r="H4" s="18">
        <v>53.29</v>
      </c>
      <c r="I4" s="18">
        <v>14.44</v>
      </c>
      <c r="J4" s="18">
        <v>16.809999999999999</v>
      </c>
      <c r="K4" s="18">
        <v>7.2900000000000009</v>
      </c>
      <c r="L4" s="18">
        <v>16</v>
      </c>
    </row>
    <row r="5" spans="1:19" ht="15.75" x14ac:dyDescent="0.25">
      <c r="A5" s="15" t="s">
        <v>15</v>
      </c>
      <c r="B5" s="17">
        <v>4</v>
      </c>
      <c r="C5" s="17">
        <v>3.4</v>
      </c>
      <c r="D5" s="17">
        <v>3.4</v>
      </c>
      <c r="E5" s="17">
        <v>3</v>
      </c>
      <c r="F5" s="18">
        <f>SUM(B5:E5)</f>
        <v>13.8</v>
      </c>
      <c r="G5" s="18">
        <v>190.44000000000003</v>
      </c>
      <c r="H5" s="18">
        <v>47.610000000000007</v>
      </c>
      <c r="I5" s="18">
        <v>16</v>
      </c>
      <c r="J5" s="18">
        <v>11.559999999999999</v>
      </c>
      <c r="K5" s="18">
        <v>11.559999999999999</v>
      </c>
      <c r="L5" s="18">
        <v>9</v>
      </c>
    </row>
    <row r="6" spans="1:19" ht="15.75" x14ac:dyDescent="0.25">
      <c r="A6" s="16" t="s">
        <v>14</v>
      </c>
      <c r="B6" s="18">
        <f>SUM(B3:B5)</f>
        <v>12.3</v>
      </c>
      <c r="C6" s="18">
        <f>SUM(C3:C5)</f>
        <v>11.700000000000001</v>
      </c>
      <c r="D6" s="18">
        <f>SUM(D3:D5)</f>
        <v>9.4</v>
      </c>
      <c r="E6" s="18">
        <f>SUM(E3:E5)</f>
        <v>10.6</v>
      </c>
      <c r="F6" s="18"/>
      <c r="G6" s="18"/>
      <c r="H6" s="18"/>
      <c r="I6" s="18">
        <f>SUM(_xlfn.ANCHORARRAY(I3))</f>
        <v>50.69</v>
      </c>
      <c r="J6" s="18">
        <f>SUM(_xlfn.ANCHORARRAY(J3))</f>
        <v>46.010000000000005</v>
      </c>
      <c r="K6" s="18">
        <f>SUM(_xlfn.ANCHORARRAY(K3))</f>
        <v>29.74</v>
      </c>
      <c r="L6" s="18">
        <f>SUM(_xlfn.ANCHORARRAY(L3))</f>
        <v>37.96</v>
      </c>
    </row>
    <row r="7" spans="1:19" ht="15.75" x14ac:dyDescent="0.25">
      <c r="A7" s="16" t="s">
        <v>36</v>
      </c>
      <c r="B7" s="18">
        <f>B6*B6</f>
        <v>151.29000000000002</v>
      </c>
      <c r="C7" s="18">
        <f>C6*C6</f>
        <v>136.89000000000001</v>
      </c>
      <c r="D7" s="18">
        <f>D6*D6</f>
        <v>88.360000000000014</v>
      </c>
      <c r="E7" s="18">
        <f>E6*E6</f>
        <v>112.36</v>
      </c>
      <c r="F7" s="18"/>
      <c r="G7" s="18"/>
      <c r="H7" s="18"/>
      <c r="I7" s="18"/>
      <c r="J7" s="18"/>
      <c r="K7" s="18"/>
      <c r="L7" s="18"/>
    </row>
    <row r="8" spans="1:19" ht="15.75" x14ac:dyDescent="0.25">
      <c r="A8" s="16" t="s">
        <v>40</v>
      </c>
      <c r="B8" s="18">
        <f>B7/3</f>
        <v>50.430000000000007</v>
      </c>
      <c r="C8" s="18">
        <f>C7/3</f>
        <v>45.63</v>
      </c>
      <c r="D8" s="18">
        <f>D7/3</f>
        <v>29.453333333333337</v>
      </c>
      <c r="E8" s="18">
        <f>E7/3</f>
        <v>37.453333333333333</v>
      </c>
      <c r="F8" s="18"/>
      <c r="G8" s="18"/>
      <c r="H8" s="18"/>
      <c r="I8" s="18"/>
      <c r="J8" s="18"/>
      <c r="K8" s="18"/>
      <c r="L8" s="18"/>
    </row>
    <row r="9" spans="1:19" ht="15.75" x14ac:dyDescent="0.25">
      <c r="A9" s="19" t="s">
        <v>17</v>
      </c>
      <c r="B9" s="5">
        <f>SUM(B6:E6)</f>
        <v>44</v>
      </c>
    </row>
    <row r="10" spans="1:19" ht="15.75" x14ac:dyDescent="0.25">
      <c r="A10" s="19" t="s">
        <v>20</v>
      </c>
      <c r="B10" s="5">
        <f>B9*B9/12</f>
        <v>161.33333333333334</v>
      </c>
    </row>
    <row r="11" spans="1:19" ht="15.75" x14ac:dyDescent="0.25">
      <c r="A11" s="19" t="s">
        <v>23</v>
      </c>
      <c r="B11" s="5">
        <f>SUM(B8:E8) - B10</f>
        <v>1.6333333333333258</v>
      </c>
    </row>
    <row r="12" spans="1:19" ht="15.75" x14ac:dyDescent="0.25">
      <c r="A12" s="19" t="s">
        <v>37</v>
      </c>
      <c r="B12" s="5">
        <f>SUM(_xlfn.ANCHORARRAY(H3)) - B10</f>
        <v>0.40666666666666629</v>
      </c>
    </row>
    <row r="13" spans="1:19" ht="15.75" x14ac:dyDescent="0.25">
      <c r="A13" s="19" t="s">
        <v>22</v>
      </c>
      <c r="B13" s="5">
        <f>SUM(I6:L6) - B10</f>
        <v>3.0666666666666629</v>
      </c>
    </row>
    <row r="14" spans="1:19" ht="15.75" x14ac:dyDescent="0.25">
      <c r="A14" s="19" t="s">
        <v>24</v>
      </c>
      <c r="B14" s="5">
        <f>B13-(B11+B12)</f>
        <v>1.0266666666666708</v>
      </c>
    </row>
    <row r="15" spans="1:19" ht="15.75" x14ac:dyDescent="0.25">
      <c r="A15" s="19" t="s">
        <v>45</v>
      </c>
      <c r="B15" s="5">
        <v>3</v>
      </c>
    </row>
    <row r="16" spans="1:19" ht="15.75" x14ac:dyDescent="0.25">
      <c r="A16" s="19" t="s">
        <v>46</v>
      </c>
      <c r="B16" s="5">
        <v>2</v>
      </c>
    </row>
    <row r="17" spans="1:10" ht="15.75" x14ac:dyDescent="0.25">
      <c r="A17" s="19" t="s">
        <v>47</v>
      </c>
      <c r="B17" s="5">
        <f>B15*B16</f>
        <v>6</v>
      </c>
    </row>
    <row r="18" spans="1:10" ht="15.75" x14ac:dyDescent="0.25">
      <c r="A18" s="19" t="s">
        <v>25</v>
      </c>
      <c r="B18" s="5">
        <f>B11/B15</f>
        <v>0.54444444444444196</v>
      </c>
    </row>
    <row r="19" spans="1:10" ht="15.75" x14ac:dyDescent="0.25">
      <c r="A19" s="19" t="s">
        <v>48</v>
      </c>
      <c r="B19" s="5">
        <f>B12/B16</f>
        <v>0.20333333333333314</v>
      </c>
    </row>
    <row r="20" spans="1:10" ht="15.75" x14ac:dyDescent="0.25">
      <c r="A20" s="19" t="s">
        <v>26</v>
      </c>
      <c r="B20" s="5">
        <f>B14/B17</f>
        <v>0.1711111111111118</v>
      </c>
    </row>
    <row r="21" spans="1:10" ht="15.75" x14ac:dyDescent="0.25">
      <c r="A21" s="19" t="s">
        <v>49</v>
      </c>
      <c r="B21" s="5">
        <f>B18/B20</f>
        <v>3.1818181818181546</v>
      </c>
    </row>
    <row r="22" spans="1:10" ht="15.75" x14ac:dyDescent="0.25">
      <c r="A22" s="19" t="s">
        <v>50</v>
      </c>
      <c r="B22" s="5">
        <f>B19/B20</f>
        <v>1.1883116883116824</v>
      </c>
    </row>
    <row r="26" spans="1:10" ht="15.75" thickBot="1" x14ac:dyDescent="0.3">
      <c r="A26" s="7" t="s">
        <v>51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ht="26.25" thickBot="1" x14ac:dyDescent="0.3">
      <c r="A27" s="20" t="s">
        <v>52</v>
      </c>
      <c r="B27" s="21" t="s">
        <v>53</v>
      </c>
      <c r="C27" s="21" t="s">
        <v>54</v>
      </c>
      <c r="D27" s="21" t="s">
        <v>55</v>
      </c>
    </row>
    <row r="28" spans="1:10" ht="15.75" thickBot="1" x14ac:dyDescent="0.3">
      <c r="A28" s="22" t="s">
        <v>56</v>
      </c>
      <c r="B28" s="23">
        <v>20</v>
      </c>
      <c r="C28" s="24">
        <v>20400</v>
      </c>
      <c r="D28" s="23">
        <v>100</v>
      </c>
    </row>
    <row r="29" spans="1:10" ht="15.75" thickBot="1" x14ac:dyDescent="0.3">
      <c r="A29" s="22" t="s">
        <v>57</v>
      </c>
      <c r="B29" s="23">
        <v>25</v>
      </c>
      <c r="C29" s="24">
        <v>21800</v>
      </c>
      <c r="D29" s="23">
        <v>100</v>
      </c>
    </row>
    <row r="31" spans="1:10" x14ac:dyDescent="0.25">
      <c r="A31" s="5" t="s">
        <v>58</v>
      </c>
      <c r="B31" s="5">
        <f>ABS((C28-C29)/(SQRT((D28*D28/B28)+(D29*D29/B29))))</f>
        <v>46.666666666666664</v>
      </c>
    </row>
  </sheetData>
  <mergeCells count="2">
    <mergeCell ref="A1:S1"/>
    <mergeCell ref="A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AE40-6497-4E80-9064-05662714D4BB}">
  <dimension ref="A1:K57"/>
  <sheetViews>
    <sheetView topLeftCell="A34" zoomScaleNormal="100" workbookViewId="0">
      <selection activeCell="A39" sqref="A39:K39"/>
    </sheetView>
  </sheetViews>
  <sheetFormatPr defaultRowHeight="15" x14ac:dyDescent="0.25"/>
  <cols>
    <col min="13" max="13" width="11.42578125" bestFit="1" customWidth="1"/>
  </cols>
  <sheetData>
    <row r="1" spans="1:11" s="12" customFormat="1" ht="35.25" customHeight="1" thickBot="1" x14ac:dyDescent="0.3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5" customFormat="1" ht="16.5" thickBot="1" x14ac:dyDescent="0.3">
      <c r="A2" s="1" t="s">
        <v>11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s="5" customFormat="1" ht="32.25" thickBot="1" x14ac:dyDescent="0.3">
      <c r="A3" s="3" t="s">
        <v>12</v>
      </c>
      <c r="B3" s="4">
        <v>5</v>
      </c>
      <c r="C3" s="4">
        <v>4.5</v>
      </c>
      <c r="D3" s="4">
        <v>3</v>
      </c>
      <c r="E3" s="4">
        <v>5</v>
      </c>
      <c r="F3" s="4">
        <v>4.5</v>
      </c>
      <c r="G3" s="4">
        <v>4.5</v>
      </c>
      <c r="H3" s="4">
        <v>4.5</v>
      </c>
      <c r="I3" s="4">
        <v>5</v>
      </c>
      <c r="J3" s="4">
        <v>5</v>
      </c>
      <c r="K3" s="4">
        <v>4.5</v>
      </c>
    </row>
    <row r="4" spans="1:11" ht="48" thickBot="1" x14ac:dyDescent="0.3">
      <c r="A4" s="3" t="s">
        <v>13</v>
      </c>
      <c r="B4" s="4">
        <v>8.5</v>
      </c>
      <c r="C4" s="4">
        <v>9</v>
      </c>
      <c r="D4" s="4">
        <v>5.5</v>
      </c>
      <c r="E4" s="4">
        <v>9.5</v>
      </c>
      <c r="F4" s="4">
        <v>9</v>
      </c>
      <c r="G4" s="4">
        <v>9.5</v>
      </c>
      <c r="H4" s="4">
        <v>10</v>
      </c>
      <c r="I4" s="4">
        <v>9.5</v>
      </c>
      <c r="J4" s="4">
        <v>9</v>
      </c>
      <c r="K4" s="4">
        <v>9</v>
      </c>
    </row>
    <row r="5" spans="1:11" ht="16.5" thickBot="1" x14ac:dyDescent="0.3">
      <c r="A5" s="3" t="s">
        <v>11</v>
      </c>
      <c r="B5" s="4">
        <v>11</v>
      </c>
      <c r="C5" s="4">
        <v>12</v>
      </c>
      <c r="D5" s="4">
        <v>13</v>
      </c>
      <c r="E5" s="4">
        <v>14</v>
      </c>
      <c r="F5" s="4">
        <v>15</v>
      </c>
      <c r="G5" s="4">
        <v>16</v>
      </c>
      <c r="H5" s="4">
        <v>17</v>
      </c>
      <c r="I5" s="4">
        <v>18</v>
      </c>
      <c r="J5" s="4">
        <v>19</v>
      </c>
      <c r="K5" s="4">
        <v>20</v>
      </c>
    </row>
    <row r="6" spans="1:11" ht="32.25" thickBot="1" x14ac:dyDescent="0.3">
      <c r="A6" s="3" t="s">
        <v>12</v>
      </c>
      <c r="B6" s="4">
        <v>4.5</v>
      </c>
      <c r="C6" s="4">
        <v>4.5</v>
      </c>
      <c r="D6" s="4">
        <v>5</v>
      </c>
      <c r="E6" s="4">
        <v>3.5</v>
      </c>
      <c r="F6" s="4">
        <v>4.5</v>
      </c>
      <c r="G6" s="4">
        <v>5</v>
      </c>
      <c r="H6" s="4">
        <v>5</v>
      </c>
      <c r="I6" s="4">
        <v>4.5</v>
      </c>
      <c r="J6" s="4">
        <v>5</v>
      </c>
      <c r="K6" s="4">
        <v>4.5</v>
      </c>
    </row>
    <row r="7" spans="1:11" ht="48" thickBot="1" x14ac:dyDescent="0.3">
      <c r="A7" s="3" t="s">
        <v>13</v>
      </c>
      <c r="B7" s="4">
        <v>10</v>
      </c>
      <c r="C7" s="4">
        <v>10</v>
      </c>
      <c r="D7" s="4">
        <v>8.5</v>
      </c>
      <c r="E7" s="4">
        <v>9</v>
      </c>
      <c r="F7" s="4">
        <v>7.5</v>
      </c>
      <c r="G7" s="4">
        <v>9.5</v>
      </c>
      <c r="H7" s="4">
        <v>9.5</v>
      </c>
      <c r="I7" s="4">
        <v>9.5</v>
      </c>
      <c r="J7" s="4">
        <v>9</v>
      </c>
      <c r="K7" s="4">
        <v>9.5</v>
      </c>
    </row>
    <row r="9" spans="1:11" x14ac:dyDescent="0.25">
      <c r="B9" s="14" t="s">
        <v>5</v>
      </c>
      <c r="C9" s="14" t="s">
        <v>0</v>
      </c>
      <c r="D9" s="14" t="s">
        <v>1</v>
      </c>
      <c r="E9" s="14" t="s">
        <v>6</v>
      </c>
      <c r="F9" s="14" t="s">
        <v>4</v>
      </c>
      <c r="G9" s="14" t="s">
        <v>7</v>
      </c>
      <c r="H9" s="14" t="s">
        <v>8</v>
      </c>
    </row>
    <row r="10" spans="1:11" x14ac:dyDescent="0.25">
      <c r="B10" s="14">
        <v>5</v>
      </c>
      <c r="C10" s="14" cm="1">
        <f t="array" ref="C10:C29">B10:B29-C34</f>
        <v>0.42499999999999982</v>
      </c>
      <c r="D10" s="14" cm="1">
        <f t="array" ref="D10:D29">_xlfn.ANCHORARRAY(C10)*_xlfn.ANCHORARRAY(C10)</f>
        <v>0.18062499999999984</v>
      </c>
      <c r="E10" s="14">
        <v>8.5</v>
      </c>
      <c r="F10" s="14" cm="1">
        <f t="array" ref="F10:F29">E10:E29-C35</f>
        <v>-0.52500000000000036</v>
      </c>
      <c r="G10" s="14" cm="1">
        <f t="array" ref="G10:G29">_xlfn.ANCHORARRAY(F10)*_xlfn.ANCHORARRAY(F10)</f>
        <v>0.2756250000000004</v>
      </c>
      <c r="H10" s="14" cm="1">
        <f t="array" ref="H10:H29">_xlfn.ANCHORARRAY(C10)*_xlfn.ANCHORARRAY(F10)</f>
        <v>-0.22312500000000005</v>
      </c>
    </row>
    <row r="11" spans="1:11" x14ac:dyDescent="0.25">
      <c r="B11" s="14">
        <v>4.5</v>
      </c>
      <c r="C11" s="14">
        <v>-7.5000000000000178E-2</v>
      </c>
      <c r="D11" s="14">
        <v>5.6250000000000267E-3</v>
      </c>
      <c r="E11" s="14">
        <v>9</v>
      </c>
      <c r="F11" s="14">
        <v>-2.5000000000000355E-2</v>
      </c>
      <c r="G11" s="14">
        <v>6.2500000000001779E-4</v>
      </c>
      <c r="H11" s="14">
        <v>1.8750000000000312E-3</v>
      </c>
    </row>
    <row r="12" spans="1:11" x14ac:dyDescent="0.25">
      <c r="B12" s="14">
        <v>3</v>
      </c>
      <c r="C12" s="14">
        <v>-1.5750000000000002</v>
      </c>
      <c r="D12" s="14">
        <v>2.4806250000000007</v>
      </c>
      <c r="E12" s="14">
        <v>5.5</v>
      </c>
      <c r="F12" s="14">
        <v>-3.5250000000000004</v>
      </c>
      <c r="G12" s="14">
        <v>12.425625000000002</v>
      </c>
      <c r="H12" s="14">
        <v>5.5518750000000008</v>
      </c>
    </row>
    <row r="13" spans="1:11" x14ac:dyDescent="0.25">
      <c r="B13" s="14">
        <v>5</v>
      </c>
      <c r="C13" s="14">
        <v>0.42499999999999982</v>
      </c>
      <c r="D13" s="14">
        <v>0.18062499999999984</v>
      </c>
      <c r="E13" s="14">
        <v>9.5</v>
      </c>
      <c r="F13" s="14">
        <v>0.47499999999999964</v>
      </c>
      <c r="G13" s="14">
        <v>0.22562499999999966</v>
      </c>
      <c r="H13" s="14">
        <v>0.20187499999999978</v>
      </c>
    </row>
    <row r="14" spans="1:11" x14ac:dyDescent="0.25">
      <c r="B14" s="14">
        <v>4.5</v>
      </c>
      <c r="C14" s="14">
        <v>-7.5000000000000178E-2</v>
      </c>
      <c r="D14" s="14">
        <v>5.6250000000000267E-3</v>
      </c>
      <c r="E14" s="14">
        <v>9</v>
      </c>
      <c r="F14" s="14">
        <v>-2.5000000000000355E-2</v>
      </c>
      <c r="G14" s="14">
        <v>6.2500000000001779E-4</v>
      </c>
      <c r="H14" s="14">
        <v>1.8750000000000312E-3</v>
      </c>
    </row>
    <row r="15" spans="1:11" x14ac:dyDescent="0.25">
      <c r="B15" s="14">
        <v>4.5</v>
      </c>
      <c r="C15" s="14">
        <v>-7.5000000000000178E-2</v>
      </c>
      <c r="D15" s="14">
        <v>5.6250000000000267E-3</v>
      </c>
      <c r="E15" s="14">
        <v>9.5</v>
      </c>
      <c r="F15" s="14">
        <v>0.47499999999999964</v>
      </c>
      <c r="G15" s="14">
        <v>0.22562499999999966</v>
      </c>
      <c r="H15" s="14">
        <v>-3.5625000000000059E-2</v>
      </c>
    </row>
    <row r="16" spans="1:11" x14ac:dyDescent="0.25">
      <c r="B16" s="14">
        <v>4.5</v>
      </c>
      <c r="C16" s="14">
        <v>-7.5000000000000178E-2</v>
      </c>
      <c r="D16" s="14">
        <v>5.6250000000000267E-3</v>
      </c>
      <c r="E16" s="14">
        <v>10</v>
      </c>
      <c r="F16" s="14">
        <v>0.97499999999999964</v>
      </c>
      <c r="G16" s="14">
        <v>0.95062499999999928</v>
      </c>
      <c r="H16" s="14">
        <v>-7.3125000000000148E-2</v>
      </c>
    </row>
    <row r="17" spans="2:8" x14ac:dyDescent="0.25">
      <c r="B17" s="14">
        <v>5</v>
      </c>
      <c r="C17" s="14">
        <v>0.42499999999999982</v>
      </c>
      <c r="D17" s="14">
        <v>0.18062499999999984</v>
      </c>
      <c r="E17" s="14">
        <v>9.5</v>
      </c>
      <c r="F17" s="14">
        <v>0.47499999999999964</v>
      </c>
      <c r="G17" s="14">
        <v>0.22562499999999966</v>
      </c>
      <c r="H17" s="14">
        <v>0.20187499999999978</v>
      </c>
    </row>
    <row r="18" spans="2:8" x14ac:dyDescent="0.25">
      <c r="B18" s="14">
        <v>5</v>
      </c>
      <c r="C18" s="14">
        <v>0.42499999999999982</v>
      </c>
      <c r="D18" s="14">
        <v>0.18062499999999984</v>
      </c>
      <c r="E18" s="14">
        <v>9</v>
      </c>
      <c r="F18" s="14">
        <v>-2.5000000000000355E-2</v>
      </c>
      <c r="G18" s="14">
        <v>6.2500000000001779E-4</v>
      </c>
      <c r="H18" s="14">
        <v>-1.0625000000000146E-2</v>
      </c>
    </row>
    <row r="19" spans="2:8" x14ac:dyDescent="0.25">
      <c r="B19" s="14">
        <v>4.5</v>
      </c>
      <c r="C19" s="14">
        <v>-7.5000000000000178E-2</v>
      </c>
      <c r="D19" s="14">
        <v>5.6250000000000267E-3</v>
      </c>
      <c r="E19" s="14">
        <v>9</v>
      </c>
      <c r="F19" s="14">
        <v>-2.5000000000000355E-2</v>
      </c>
      <c r="G19" s="14">
        <v>6.2500000000001779E-4</v>
      </c>
      <c r="H19" s="14">
        <v>1.8750000000000312E-3</v>
      </c>
    </row>
    <row r="20" spans="2:8" x14ac:dyDescent="0.25">
      <c r="B20" s="14">
        <v>4.5</v>
      </c>
      <c r="C20" s="14">
        <v>-7.5000000000000178E-2</v>
      </c>
      <c r="D20" s="14">
        <v>5.6250000000000267E-3</v>
      </c>
      <c r="E20" s="14">
        <v>10</v>
      </c>
      <c r="F20" s="14">
        <v>0.97499999999999964</v>
      </c>
      <c r="G20" s="14">
        <v>0.95062499999999928</v>
      </c>
      <c r="H20" s="14">
        <v>-7.3125000000000148E-2</v>
      </c>
    </row>
    <row r="21" spans="2:8" x14ac:dyDescent="0.25">
      <c r="B21" s="14">
        <v>4.5</v>
      </c>
      <c r="C21" s="14">
        <v>-7.5000000000000178E-2</v>
      </c>
      <c r="D21" s="14">
        <v>5.6250000000000267E-3</v>
      </c>
      <c r="E21" s="14">
        <v>10</v>
      </c>
      <c r="F21" s="14">
        <v>0.97499999999999964</v>
      </c>
      <c r="G21" s="14">
        <v>0.95062499999999928</v>
      </c>
      <c r="H21" s="14">
        <v>-7.3125000000000148E-2</v>
      </c>
    </row>
    <row r="22" spans="2:8" x14ac:dyDescent="0.25">
      <c r="B22" s="14">
        <v>5</v>
      </c>
      <c r="C22" s="14">
        <v>0.42499999999999982</v>
      </c>
      <c r="D22" s="14">
        <v>0.18062499999999984</v>
      </c>
      <c r="E22" s="14">
        <v>8.5</v>
      </c>
      <c r="F22" s="14">
        <v>-0.52500000000000036</v>
      </c>
      <c r="G22" s="14">
        <v>0.2756250000000004</v>
      </c>
      <c r="H22" s="14">
        <v>-0.22312500000000005</v>
      </c>
    </row>
    <row r="23" spans="2:8" x14ac:dyDescent="0.25">
      <c r="B23" s="14">
        <v>3.5</v>
      </c>
      <c r="C23" s="14">
        <v>-1.0750000000000002</v>
      </c>
      <c r="D23" s="14">
        <v>1.1556250000000003</v>
      </c>
      <c r="E23" s="14">
        <v>9</v>
      </c>
      <c r="F23" s="14">
        <v>-2.5000000000000355E-2</v>
      </c>
      <c r="G23" s="14">
        <v>6.2500000000001779E-4</v>
      </c>
      <c r="H23" s="14">
        <v>2.6875000000000385E-2</v>
      </c>
    </row>
    <row r="24" spans="2:8" x14ac:dyDescent="0.25">
      <c r="B24" s="14">
        <v>4.5</v>
      </c>
      <c r="C24" s="14">
        <v>-7.5000000000000178E-2</v>
      </c>
      <c r="D24" s="14">
        <v>5.6250000000000267E-3</v>
      </c>
      <c r="E24" s="14">
        <v>7.5</v>
      </c>
      <c r="F24" s="14">
        <v>-1.5250000000000004</v>
      </c>
      <c r="G24" s="14">
        <v>2.3256250000000009</v>
      </c>
      <c r="H24" s="14">
        <v>0.1143750000000003</v>
      </c>
    </row>
    <row r="25" spans="2:8" x14ac:dyDescent="0.25">
      <c r="B25" s="14">
        <v>5</v>
      </c>
      <c r="C25" s="14">
        <v>0.42499999999999982</v>
      </c>
      <c r="D25" s="14">
        <v>0.18062499999999984</v>
      </c>
      <c r="E25" s="14">
        <v>9.5</v>
      </c>
      <c r="F25" s="14">
        <v>0.47499999999999964</v>
      </c>
      <c r="G25" s="14">
        <v>0.22562499999999966</v>
      </c>
      <c r="H25" s="14">
        <v>0.20187499999999978</v>
      </c>
    </row>
    <row r="26" spans="2:8" x14ac:dyDescent="0.25">
      <c r="B26" s="14">
        <v>5</v>
      </c>
      <c r="C26" s="14">
        <v>0.42499999999999982</v>
      </c>
      <c r="D26" s="14">
        <v>0.18062499999999984</v>
      </c>
      <c r="E26" s="14">
        <v>9.5</v>
      </c>
      <c r="F26" s="14">
        <v>0.47499999999999964</v>
      </c>
      <c r="G26" s="14">
        <v>0.22562499999999966</v>
      </c>
      <c r="H26" s="14">
        <v>0.20187499999999978</v>
      </c>
    </row>
    <row r="27" spans="2:8" x14ac:dyDescent="0.25">
      <c r="B27" s="14">
        <v>4.5</v>
      </c>
      <c r="C27" s="14">
        <v>-7.5000000000000178E-2</v>
      </c>
      <c r="D27" s="14">
        <v>5.6250000000000267E-3</v>
      </c>
      <c r="E27" s="14">
        <v>9.5</v>
      </c>
      <c r="F27" s="14">
        <v>0.47499999999999964</v>
      </c>
      <c r="G27" s="14">
        <v>0.22562499999999966</v>
      </c>
      <c r="H27" s="14">
        <v>-3.5625000000000059E-2</v>
      </c>
    </row>
    <row r="28" spans="2:8" x14ac:dyDescent="0.25">
      <c r="B28" s="14">
        <v>5</v>
      </c>
      <c r="C28" s="14">
        <v>0.42499999999999982</v>
      </c>
      <c r="D28" s="14">
        <v>0.18062499999999984</v>
      </c>
      <c r="E28" s="14">
        <v>9</v>
      </c>
      <c r="F28" s="14">
        <v>-2.5000000000000355E-2</v>
      </c>
      <c r="G28" s="14">
        <v>6.2500000000001779E-4</v>
      </c>
      <c r="H28" s="14">
        <v>-1.0625000000000146E-2</v>
      </c>
    </row>
    <row r="29" spans="2:8" x14ac:dyDescent="0.25">
      <c r="B29" s="14">
        <v>4.5</v>
      </c>
      <c r="C29" s="14">
        <v>-7.5000000000000178E-2</v>
      </c>
      <c r="D29" s="14">
        <v>5.6250000000000267E-3</v>
      </c>
      <c r="E29" s="14">
        <v>9.5</v>
      </c>
      <c r="F29" s="14">
        <v>0.47499999999999964</v>
      </c>
      <c r="G29" s="14">
        <v>0.22562499999999966</v>
      </c>
      <c r="H29" s="14">
        <v>-3.5625000000000059E-2</v>
      </c>
    </row>
    <row r="30" spans="2:8" x14ac:dyDescent="0.25">
      <c r="C30" s="14" t="s">
        <v>14</v>
      </c>
      <c r="D30" s="14">
        <v>5.1375000000000002</v>
      </c>
      <c r="E30" s="14"/>
      <c r="F30" s="14"/>
      <c r="G30" s="14">
        <v>19.737500000000001</v>
      </c>
      <c r="H30" s="14">
        <v>5.7125000000000004</v>
      </c>
    </row>
    <row r="34" spans="1:11" x14ac:dyDescent="0.25">
      <c r="B34" t="s">
        <v>2</v>
      </c>
      <c r="C34">
        <f>91.5/20</f>
        <v>4.5750000000000002</v>
      </c>
      <c r="E34" t="s">
        <v>9</v>
      </c>
      <c r="F34">
        <f>H30/SQRT(D30*G30)</f>
        <v>0.56728881928971908</v>
      </c>
    </row>
    <row r="35" spans="1:11" x14ac:dyDescent="0.25">
      <c r="B35" t="s">
        <v>3</v>
      </c>
      <c r="C35">
        <f>180.5/20</f>
        <v>9.0250000000000004</v>
      </c>
    </row>
    <row r="39" spans="1:11" ht="66" customHeight="1" thickBot="1" x14ac:dyDescent="0.3">
      <c r="A39" s="6" t="s">
        <v>29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6.5" thickBot="1" x14ac:dyDescent="0.3">
      <c r="A40" s="8" t="s">
        <v>0</v>
      </c>
      <c r="B40" s="9">
        <v>5</v>
      </c>
      <c r="C40" s="9">
        <v>4</v>
      </c>
      <c r="D40" s="9">
        <v>7</v>
      </c>
      <c r="E40" s="9">
        <v>8</v>
      </c>
      <c r="F40" s="9">
        <v>6</v>
      </c>
    </row>
    <row r="41" spans="1:11" ht="16.5" thickBot="1" x14ac:dyDescent="0.3">
      <c r="A41" s="10" t="s">
        <v>4</v>
      </c>
      <c r="B41" s="11">
        <v>3</v>
      </c>
      <c r="C41" s="11">
        <v>7</v>
      </c>
      <c r="D41" s="11">
        <v>4</v>
      </c>
      <c r="E41" s="11">
        <v>6</v>
      </c>
      <c r="F41" s="11" t="s">
        <v>28</v>
      </c>
    </row>
    <row r="42" spans="1:11" ht="16.5" thickBot="1" x14ac:dyDescent="0.3">
      <c r="A42" s="10" t="s">
        <v>15</v>
      </c>
      <c r="B42" s="11">
        <v>5</v>
      </c>
      <c r="C42" s="11">
        <v>3</v>
      </c>
      <c r="D42" s="11">
        <v>5</v>
      </c>
      <c r="E42" s="11">
        <v>4</v>
      </c>
      <c r="F42" s="11">
        <v>3</v>
      </c>
    </row>
    <row r="45" spans="1:11" x14ac:dyDescent="0.25">
      <c r="C45" s="14" t="s">
        <v>0</v>
      </c>
      <c r="D45" s="14" t="s">
        <v>4</v>
      </c>
      <c r="E45" s="14" t="s">
        <v>15</v>
      </c>
      <c r="F45" s="14" t="s">
        <v>1</v>
      </c>
      <c r="G45" s="14" t="s">
        <v>7</v>
      </c>
      <c r="H45" s="14" t="s">
        <v>21</v>
      </c>
    </row>
    <row r="46" spans="1:11" x14ac:dyDescent="0.25">
      <c r="C46" s="14">
        <v>5</v>
      </c>
      <c r="D46" s="14">
        <v>3</v>
      </c>
      <c r="E46" s="14">
        <v>5</v>
      </c>
      <c r="F46" s="14" cm="1">
        <f t="array" ref="F46:F50">C46:C50*C46:C50</f>
        <v>25</v>
      </c>
      <c r="G46" s="14" cm="1">
        <f t="array" ref="G46:G50">D46:D50*D46:D50</f>
        <v>9</v>
      </c>
      <c r="H46" s="14" cm="1">
        <f t="array" ref="H46:H50">E46:E50*E46:E50</f>
        <v>25</v>
      </c>
    </row>
    <row r="47" spans="1:11" x14ac:dyDescent="0.25">
      <c r="C47" s="14">
        <v>4</v>
      </c>
      <c r="D47" s="14">
        <v>7</v>
      </c>
      <c r="E47" s="14">
        <v>3</v>
      </c>
      <c r="F47" s="14">
        <v>16</v>
      </c>
      <c r="G47" s="14">
        <v>49</v>
      </c>
      <c r="H47" s="14">
        <v>9</v>
      </c>
    </row>
    <row r="48" spans="1:11" x14ac:dyDescent="0.25">
      <c r="C48" s="14">
        <v>7</v>
      </c>
      <c r="D48" s="14">
        <v>4</v>
      </c>
      <c r="E48" s="14">
        <v>5</v>
      </c>
      <c r="F48" s="14">
        <v>49</v>
      </c>
      <c r="G48" s="14">
        <v>16</v>
      </c>
      <c r="H48" s="14">
        <v>25</v>
      </c>
    </row>
    <row r="49" spans="2:9" x14ac:dyDescent="0.25">
      <c r="C49" s="14">
        <v>8</v>
      </c>
      <c r="D49" s="14">
        <v>6</v>
      </c>
      <c r="E49" s="14">
        <v>4</v>
      </c>
      <c r="F49" s="14">
        <v>64</v>
      </c>
      <c r="G49" s="14">
        <v>36</v>
      </c>
      <c r="H49" s="14">
        <v>16</v>
      </c>
    </row>
    <row r="50" spans="2:9" x14ac:dyDescent="0.25">
      <c r="C50" s="14">
        <v>6</v>
      </c>
      <c r="D50" s="14">
        <v>0</v>
      </c>
      <c r="E50" s="14">
        <v>3</v>
      </c>
      <c r="F50" s="14">
        <v>36</v>
      </c>
      <c r="G50" s="14">
        <v>0</v>
      </c>
      <c r="H50" s="14">
        <v>9</v>
      </c>
    </row>
    <row r="51" spans="2:9" x14ac:dyDescent="0.25">
      <c r="B51" s="14" t="s">
        <v>16</v>
      </c>
      <c r="C51" s="14">
        <f>SUM(C46:C50)</f>
        <v>30</v>
      </c>
      <c r="D51" s="14">
        <f>SUM(D46:D50)</f>
        <v>20</v>
      </c>
      <c r="E51" s="14">
        <f>SUM(E46:E50)</f>
        <v>20</v>
      </c>
      <c r="F51" s="14">
        <f>SUM(_xlfn.ANCHORARRAY(F46))</f>
        <v>190</v>
      </c>
      <c r="G51" s="14">
        <f>SUM(_xlfn.ANCHORARRAY(G46))</f>
        <v>110</v>
      </c>
      <c r="H51" s="14">
        <f>SUM(_xlfn.ANCHORARRAY(H46))</f>
        <v>84</v>
      </c>
    </row>
    <row r="53" spans="2:9" x14ac:dyDescent="0.25">
      <c r="C53" s="14" t="s">
        <v>17</v>
      </c>
      <c r="D53" s="14" t="s">
        <v>18</v>
      </c>
      <c r="E53" s="14" t="s">
        <v>19</v>
      </c>
      <c r="F53" s="14" t="s">
        <v>20</v>
      </c>
      <c r="G53" s="14" t="s">
        <v>22</v>
      </c>
      <c r="H53" s="14" t="s">
        <v>23</v>
      </c>
      <c r="I53" s="14" t="s">
        <v>24</v>
      </c>
    </row>
    <row r="54" spans="2:9" x14ac:dyDescent="0.25">
      <c r="C54" s="14">
        <f>SUM(C51:E51)</f>
        <v>70</v>
      </c>
      <c r="D54" s="14">
        <f>C54*C54</f>
        <v>4900</v>
      </c>
      <c r="E54" s="14">
        <v>14</v>
      </c>
      <c r="F54" s="14">
        <f>D54/E54</f>
        <v>350</v>
      </c>
      <c r="G54" s="14">
        <f>SUM(F51+G51+H51) - F54</f>
        <v>34</v>
      </c>
      <c r="H54" s="14">
        <f>SUM((C51*C51/5) + (D51*D51/4) + (E51*E51/5)) - F54</f>
        <v>10</v>
      </c>
      <c r="I54" s="14">
        <f>G54-H54</f>
        <v>24</v>
      </c>
    </row>
    <row r="56" spans="2:9" x14ac:dyDescent="0.25">
      <c r="C56" s="14" t="s">
        <v>25</v>
      </c>
      <c r="D56" s="14" t="s">
        <v>26</v>
      </c>
      <c r="E56" s="14" t="s">
        <v>27</v>
      </c>
    </row>
    <row r="57" spans="2:9" x14ac:dyDescent="0.25">
      <c r="C57" s="14">
        <f>H54/2</f>
        <v>5</v>
      </c>
      <c r="D57" s="14">
        <f>I54/11</f>
        <v>2.1818181818181817</v>
      </c>
      <c r="E57" s="14">
        <f>C57/D57</f>
        <v>2.291666666666667</v>
      </c>
    </row>
  </sheetData>
  <mergeCells count="2">
    <mergeCell ref="A1:K1"/>
    <mergeCell ref="A39:K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Sudhakaran</dc:creator>
  <cp:lastModifiedBy>AKHIL SUDHAKARAN</cp:lastModifiedBy>
  <dcterms:created xsi:type="dcterms:W3CDTF">2022-04-21T18:16:28Z</dcterms:created>
  <dcterms:modified xsi:type="dcterms:W3CDTF">2022-04-22T10:44:02Z</dcterms:modified>
</cp:coreProperties>
</file>