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RAH\Teknik Informatika\SEMESTER 7 IN THE NAME OF JESUS\SKRIPSI GOD BLESS ME\Skripsi Python\"/>
    </mc:Choice>
  </mc:AlternateContent>
  <bookViews>
    <workbookView xWindow="240" yWindow="15" windowWidth="16095" windowHeight="9660" activeTab="2"/>
  </bookViews>
  <sheets>
    <sheet name="GLCM" sheetId="1" r:id="rId1"/>
    <sheet name="CH" sheetId="2" r:id="rId2"/>
    <sheet name="LVQ" sheetId="3" r:id="rId3"/>
  </sheets>
  <calcPr calcId="162913"/>
</workbook>
</file>

<file path=xl/calcChain.xml><?xml version="1.0" encoding="utf-8"?>
<calcChain xmlns="http://schemas.openxmlformats.org/spreadsheetml/2006/main">
  <c r="R16" i="3" l="1"/>
  <c r="BE17" i="3" s="1"/>
  <c r="BE16" i="3"/>
  <c r="BI22" i="3"/>
  <c r="BF16" i="3"/>
  <c r="BG16" i="3" l="1"/>
  <c r="BH16" i="3"/>
  <c r="A74" i="2"/>
  <c r="A81" i="2"/>
  <c r="A71" i="2"/>
  <c r="A72" i="2"/>
  <c r="A73" i="2"/>
  <c r="A75" i="2"/>
  <c r="A76" i="2"/>
  <c r="A77" i="2"/>
  <c r="A78" i="2"/>
  <c r="A79" i="2"/>
  <c r="A80" i="2"/>
  <c r="A70" i="2"/>
  <c r="AT16" i="3" l="1"/>
  <c r="AW16" i="3"/>
  <c r="BA16" i="3"/>
  <c r="AR16" i="3"/>
  <c r="AI16" i="3"/>
  <c r="AM16" i="3"/>
  <c r="AQ16" i="3"/>
  <c r="T16" i="3"/>
  <c r="X16" i="3"/>
  <c r="AB16" i="3"/>
  <c r="AZ16" i="3"/>
  <c r="AL16" i="3"/>
  <c r="AA16" i="3"/>
  <c r="AS16" i="3"/>
  <c r="AX16" i="3"/>
  <c r="BB16" i="3"/>
  <c r="AF16" i="3"/>
  <c r="AJ16" i="3"/>
  <c r="AN16" i="3"/>
  <c r="AE16" i="3"/>
  <c r="U16" i="3"/>
  <c r="Y16" i="3"/>
  <c r="AC16" i="3"/>
  <c r="V16" i="3"/>
  <c r="AD16" i="3"/>
  <c r="BD16" i="3"/>
  <c r="AP16" i="3"/>
  <c r="W16" i="3"/>
  <c r="AU16" i="3"/>
  <c r="AY16" i="3"/>
  <c r="BC16" i="3"/>
  <c r="AG16" i="3"/>
  <c r="AK16" i="3"/>
  <c r="AO16" i="3"/>
  <c r="Z16" i="3"/>
  <c r="AV16" i="3"/>
  <c r="AH16" i="3"/>
  <c r="S16" i="3"/>
  <c r="AC43" i="2"/>
  <c r="L43" i="2"/>
  <c r="X42" i="2"/>
  <c r="F42" i="2"/>
  <c r="R41" i="2"/>
  <c r="A41" i="2"/>
  <c r="M40" i="2"/>
  <c r="Y39" i="2"/>
  <c r="G39" i="2"/>
  <c r="S38" i="2"/>
  <c r="B38" i="2"/>
  <c r="N37" i="2"/>
  <c r="Z36" i="2"/>
  <c r="H36" i="2"/>
  <c r="U35" i="2"/>
  <c r="C35" i="2"/>
  <c r="O34" i="2"/>
  <c r="AA33" i="2"/>
  <c r="AC30" i="2"/>
  <c r="AB30" i="2"/>
  <c r="AB43" i="2" s="1"/>
  <c r="AA30" i="2"/>
  <c r="AA43" i="2" s="1"/>
  <c r="Z30" i="2"/>
  <c r="Z43" i="2" s="1"/>
  <c r="Y30" i="2"/>
  <c r="Y43" i="2" s="1"/>
  <c r="X30" i="2"/>
  <c r="X43" i="2" s="1"/>
  <c r="W30" i="2"/>
  <c r="W43" i="2" s="1"/>
  <c r="V30" i="2"/>
  <c r="V43" i="2" s="1"/>
  <c r="U30" i="2"/>
  <c r="U43" i="2" s="1"/>
  <c r="S30" i="2"/>
  <c r="S43" i="2" s="1"/>
  <c r="R30" i="2"/>
  <c r="R43" i="2" s="1"/>
  <c r="Q30" i="2"/>
  <c r="Q43" i="2" s="1"/>
  <c r="P30" i="2"/>
  <c r="P43" i="2" s="1"/>
  <c r="O30" i="2"/>
  <c r="O43" i="2" s="1"/>
  <c r="N30" i="2"/>
  <c r="N43" i="2" s="1"/>
  <c r="M30" i="2"/>
  <c r="M43" i="2" s="1"/>
  <c r="L30" i="2"/>
  <c r="K30" i="2"/>
  <c r="K43" i="2" s="1"/>
  <c r="I30" i="2"/>
  <c r="I43" i="2" s="1"/>
  <c r="H30" i="2"/>
  <c r="H43" i="2" s="1"/>
  <c r="G30" i="2"/>
  <c r="G43" i="2" s="1"/>
  <c r="F30" i="2"/>
  <c r="F43" i="2" s="1"/>
  <c r="E30" i="2"/>
  <c r="E43" i="2" s="1"/>
  <c r="D30" i="2"/>
  <c r="D43" i="2" s="1"/>
  <c r="C30" i="2"/>
  <c r="C43" i="2" s="1"/>
  <c r="B30" i="2"/>
  <c r="B43" i="2" s="1"/>
  <c r="A30" i="2"/>
  <c r="A43" i="2" s="1"/>
  <c r="AC29" i="2"/>
  <c r="AC42" i="2" s="1"/>
  <c r="AB29" i="2"/>
  <c r="AB42" i="2" s="1"/>
  <c r="AA29" i="2"/>
  <c r="AA42" i="2" s="1"/>
  <c r="Z29" i="2"/>
  <c r="Z42" i="2" s="1"/>
  <c r="Y29" i="2"/>
  <c r="Y42" i="2" s="1"/>
  <c r="X29" i="2"/>
  <c r="W29" i="2"/>
  <c r="W42" i="2" s="1"/>
  <c r="V29" i="2"/>
  <c r="V42" i="2" s="1"/>
  <c r="U29" i="2"/>
  <c r="U42" i="2" s="1"/>
  <c r="S29" i="2"/>
  <c r="S42" i="2" s="1"/>
  <c r="R29" i="2"/>
  <c r="R42" i="2" s="1"/>
  <c r="Q29" i="2"/>
  <c r="Q42" i="2" s="1"/>
  <c r="P29" i="2"/>
  <c r="P42" i="2" s="1"/>
  <c r="O29" i="2"/>
  <c r="O42" i="2" s="1"/>
  <c r="N29" i="2"/>
  <c r="N42" i="2" s="1"/>
  <c r="M29" i="2"/>
  <c r="M42" i="2" s="1"/>
  <c r="L29" i="2"/>
  <c r="L42" i="2" s="1"/>
  <c r="K29" i="2"/>
  <c r="K42" i="2" s="1"/>
  <c r="I29" i="2"/>
  <c r="I42" i="2" s="1"/>
  <c r="H29" i="2"/>
  <c r="H42" i="2" s="1"/>
  <c r="G29" i="2"/>
  <c r="G42" i="2" s="1"/>
  <c r="F29" i="2"/>
  <c r="E29" i="2"/>
  <c r="E42" i="2" s="1"/>
  <c r="D29" i="2"/>
  <c r="D42" i="2" s="1"/>
  <c r="C29" i="2"/>
  <c r="C42" i="2" s="1"/>
  <c r="B29" i="2"/>
  <c r="B42" i="2" s="1"/>
  <c r="A29" i="2"/>
  <c r="A42" i="2" s="1"/>
  <c r="AC28" i="2"/>
  <c r="AC41" i="2" s="1"/>
  <c r="AB28" i="2"/>
  <c r="AB41" i="2" s="1"/>
  <c r="AA28" i="2"/>
  <c r="AA41" i="2" s="1"/>
  <c r="Z28" i="2"/>
  <c r="Z41" i="2" s="1"/>
  <c r="Y28" i="2"/>
  <c r="Y41" i="2" s="1"/>
  <c r="X28" i="2"/>
  <c r="X41" i="2" s="1"/>
  <c r="W28" i="2"/>
  <c r="W41" i="2" s="1"/>
  <c r="V28" i="2"/>
  <c r="V41" i="2" s="1"/>
  <c r="U28" i="2"/>
  <c r="U41" i="2" s="1"/>
  <c r="S28" i="2"/>
  <c r="S41" i="2" s="1"/>
  <c r="R28" i="2"/>
  <c r="Q28" i="2"/>
  <c r="Q41" i="2" s="1"/>
  <c r="P28" i="2"/>
  <c r="P41" i="2" s="1"/>
  <c r="O28" i="2"/>
  <c r="O41" i="2" s="1"/>
  <c r="N28" i="2"/>
  <c r="N41" i="2" s="1"/>
  <c r="M28" i="2"/>
  <c r="M41" i="2" s="1"/>
  <c r="L28" i="2"/>
  <c r="L41" i="2" s="1"/>
  <c r="K28" i="2"/>
  <c r="K41" i="2" s="1"/>
  <c r="I28" i="2"/>
  <c r="I41" i="2" s="1"/>
  <c r="H28" i="2"/>
  <c r="H41" i="2" s="1"/>
  <c r="G28" i="2"/>
  <c r="G41" i="2" s="1"/>
  <c r="F28" i="2"/>
  <c r="F41" i="2" s="1"/>
  <c r="E28" i="2"/>
  <c r="E41" i="2" s="1"/>
  <c r="D28" i="2"/>
  <c r="D41" i="2" s="1"/>
  <c r="C28" i="2"/>
  <c r="C41" i="2" s="1"/>
  <c r="B28" i="2"/>
  <c r="B41" i="2" s="1"/>
  <c r="A28" i="2"/>
  <c r="AC27" i="2"/>
  <c r="AC40" i="2" s="1"/>
  <c r="AB27" i="2"/>
  <c r="AB40" i="2" s="1"/>
  <c r="AA27" i="2"/>
  <c r="AA40" i="2" s="1"/>
  <c r="Z27" i="2"/>
  <c r="Z40" i="2" s="1"/>
  <c r="Y27" i="2"/>
  <c r="Y40" i="2" s="1"/>
  <c r="X27" i="2"/>
  <c r="X40" i="2" s="1"/>
  <c r="W27" i="2"/>
  <c r="W40" i="2" s="1"/>
  <c r="V27" i="2"/>
  <c r="V40" i="2" s="1"/>
  <c r="U27" i="2"/>
  <c r="U40" i="2" s="1"/>
  <c r="S27" i="2"/>
  <c r="S40" i="2" s="1"/>
  <c r="R27" i="2"/>
  <c r="R40" i="2" s="1"/>
  <c r="Q27" i="2"/>
  <c r="Q40" i="2" s="1"/>
  <c r="P27" i="2"/>
  <c r="P40" i="2" s="1"/>
  <c r="O27" i="2"/>
  <c r="O40" i="2" s="1"/>
  <c r="N27" i="2"/>
  <c r="N40" i="2" s="1"/>
  <c r="M27" i="2"/>
  <c r="L27" i="2"/>
  <c r="L40" i="2" s="1"/>
  <c r="K27" i="2"/>
  <c r="K40" i="2" s="1"/>
  <c r="I27" i="2"/>
  <c r="I40" i="2" s="1"/>
  <c r="H27" i="2"/>
  <c r="H40" i="2" s="1"/>
  <c r="G27" i="2"/>
  <c r="G40" i="2" s="1"/>
  <c r="F27" i="2"/>
  <c r="F40" i="2" s="1"/>
  <c r="E27" i="2"/>
  <c r="E40" i="2" s="1"/>
  <c r="D27" i="2"/>
  <c r="D40" i="2" s="1"/>
  <c r="C27" i="2"/>
  <c r="C40" i="2" s="1"/>
  <c r="B27" i="2"/>
  <c r="B40" i="2" s="1"/>
  <c r="A27" i="2"/>
  <c r="A40" i="2" s="1"/>
  <c r="AC26" i="2"/>
  <c r="AC39" i="2" s="1"/>
  <c r="AB26" i="2"/>
  <c r="AB39" i="2" s="1"/>
  <c r="AA26" i="2"/>
  <c r="AA39" i="2" s="1"/>
  <c r="Z26" i="2"/>
  <c r="Z39" i="2" s="1"/>
  <c r="Y26" i="2"/>
  <c r="X26" i="2"/>
  <c r="X39" i="2" s="1"/>
  <c r="W26" i="2"/>
  <c r="W39" i="2" s="1"/>
  <c r="V26" i="2"/>
  <c r="V39" i="2" s="1"/>
  <c r="U26" i="2"/>
  <c r="U39" i="2" s="1"/>
  <c r="S26" i="2"/>
  <c r="S39" i="2" s="1"/>
  <c r="R26" i="2"/>
  <c r="R39" i="2" s="1"/>
  <c r="Q26" i="2"/>
  <c r="Q39" i="2" s="1"/>
  <c r="P26" i="2"/>
  <c r="P39" i="2" s="1"/>
  <c r="O26" i="2"/>
  <c r="O39" i="2" s="1"/>
  <c r="N26" i="2"/>
  <c r="N39" i="2" s="1"/>
  <c r="M26" i="2"/>
  <c r="M39" i="2" s="1"/>
  <c r="L26" i="2"/>
  <c r="L39" i="2" s="1"/>
  <c r="K26" i="2"/>
  <c r="K39" i="2" s="1"/>
  <c r="I26" i="2"/>
  <c r="I39" i="2" s="1"/>
  <c r="H26" i="2"/>
  <c r="H39" i="2" s="1"/>
  <c r="G26" i="2"/>
  <c r="F26" i="2"/>
  <c r="F39" i="2" s="1"/>
  <c r="E26" i="2"/>
  <c r="E39" i="2" s="1"/>
  <c r="D26" i="2"/>
  <c r="D39" i="2" s="1"/>
  <c r="C26" i="2"/>
  <c r="C39" i="2" s="1"/>
  <c r="B26" i="2"/>
  <c r="B39" i="2" s="1"/>
  <c r="A26" i="2"/>
  <c r="A39" i="2" s="1"/>
  <c r="AC25" i="2"/>
  <c r="AC38" i="2" s="1"/>
  <c r="AB25" i="2"/>
  <c r="AB38" i="2" s="1"/>
  <c r="AA25" i="2"/>
  <c r="AA38" i="2" s="1"/>
  <c r="Z25" i="2"/>
  <c r="Z38" i="2" s="1"/>
  <c r="Y25" i="2"/>
  <c r="Y38" i="2" s="1"/>
  <c r="X25" i="2"/>
  <c r="X38" i="2" s="1"/>
  <c r="W25" i="2"/>
  <c r="W38" i="2" s="1"/>
  <c r="V25" i="2"/>
  <c r="V38" i="2" s="1"/>
  <c r="U25" i="2"/>
  <c r="U38" i="2" s="1"/>
  <c r="S25" i="2"/>
  <c r="R25" i="2"/>
  <c r="R38" i="2" s="1"/>
  <c r="Q25" i="2"/>
  <c r="Q38" i="2" s="1"/>
  <c r="P25" i="2"/>
  <c r="P38" i="2" s="1"/>
  <c r="O25" i="2"/>
  <c r="O38" i="2" s="1"/>
  <c r="N25" i="2"/>
  <c r="N38" i="2" s="1"/>
  <c r="M25" i="2"/>
  <c r="M38" i="2" s="1"/>
  <c r="L25" i="2"/>
  <c r="L38" i="2" s="1"/>
  <c r="K25" i="2"/>
  <c r="K38" i="2" s="1"/>
  <c r="I25" i="2"/>
  <c r="I38" i="2" s="1"/>
  <c r="H25" i="2"/>
  <c r="H38" i="2" s="1"/>
  <c r="G25" i="2"/>
  <c r="G38" i="2" s="1"/>
  <c r="F25" i="2"/>
  <c r="F38" i="2" s="1"/>
  <c r="E25" i="2"/>
  <c r="E38" i="2" s="1"/>
  <c r="D25" i="2"/>
  <c r="D38" i="2" s="1"/>
  <c r="C25" i="2"/>
  <c r="C38" i="2" s="1"/>
  <c r="B25" i="2"/>
  <c r="A25" i="2"/>
  <c r="A38" i="2" s="1"/>
  <c r="AC24" i="2"/>
  <c r="AC37" i="2" s="1"/>
  <c r="AB24" i="2"/>
  <c r="AB37" i="2" s="1"/>
  <c r="AA24" i="2"/>
  <c r="AA37" i="2" s="1"/>
  <c r="Z24" i="2"/>
  <c r="Z37" i="2" s="1"/>
  <c r="Y24" i="2"/>
  <c r="Y37" i="2" s="1"/>
  <c r="X24" i="2"/>
  <c r="X37" i="2" s="1"/>
  <c r="W24" i="2"/>
  <c r="W37" i="2" s="1"/>
  <c r="V24" i="2"/>
  <c r="V37" i="2" s="1"/>
  <c r="U24" i="2"/>
  <c r="U37" i="2" s="1"/>
  <c r="S24" i="2"/>
  <c r="S37" i="2" s="1"/>
  <c r="R24" i="2"/>
  <c r="R37" i="2" s="1"/>
  <c r="Q24" i="2"/>
  <c r="Q37" i="2" s="1"/>
  <c r="P24" i="2"/>
  <c r="P37" i="2" s="1"/>
  <c r="O24" i="2"/>
  <c r="O37" i="2" s="1"/>
  <c r="N24" i="2"/>
  <c r="M24" i="2"/>
  <c r="M37" i="2" s="1"/>
  <c r="L24" i="2"/>
  <c r="L37" i="2" s="1"/>
  <c r="K24" i="2"/>
  <c r="K37" i="2" s="1"/>
  <c r="I24" i="2"/>
  <c r="I37" i="2" s="1"/>
  <c r="H24" i="2"/>
  <c r="H37" i="2" s="1"/>
  <c r="G24" i="2"/>
  <c r="G37" i="2" s="1"/>
  <c r="F24" i="2"/>
  <c r="F37" i="2" s="1"/>
  <c r="E24" i="2"/>
  <c r="E37" i="2" s="1"/>
  <c r="D24" i="2"/>
  <c r="D37" i="2" s="1"/>
  <c r="C24" i="2"/>
  <c r="C37" i="2" s="1"/>
  <c r="B24" i="2"/>
  <c r="B37" i="2" s="1"/>
  <c r="A24" i="2"/>
  <c r="A37" i="2" s="1"/>
  <c r="AC23" i="2"/>
  <c r="AC36" i="2" s="1"/>
  <c r="AB23" i="2"/>
  <c r="AB36" i="2" s="1"/>
  <c r="AA23" i="2"/>
  <c r="AA36" i="2" s="1"/>
  <c r="Z23" i="2"/>
  <c r="Y23" i="2"/>
  <c r="Y36" i="2" s="1"/>
  <c r="X23" i="2"/>
  <c r="X36" i="2" s="1"/>
  <c r="W23" i="2"/>
  <c r="W36" i="2" s="1"/>
  <c r="V23" i="2"/>
  <c r="V36" i="2" s="1"/>
  <c r="U23" i="2"/>
  <c r="U36" i="2" s="1"/>
  <c r="S23" i="2"/>
  <c r="S36" i="2" s="1"/>
  <c r="R23" i="2"/>
  <c r="R36" i="2" s="1"/>
  <c r="Q23" i="2"/>
  <c r="Q36" i="2" s="1"/>
  <c r="P23" i="2"/>
  <c r="P36" i="2" s="1"/>
  <c r="O23" i="2"/>
  <c r="O36" i="2" s="1"/>
  <c r="N23" i="2"/>
  <c r="N36" i="2" s="1"/>
  <c r="M23" i="2"/>
  <c r="M36" i="2" s="1"/>
  <c r="L23" i="2"/>
  <c r="L36" i="2" s="1"/>
  <c r="K23" i="2"/>
  <c r="K36" i="2" s="1"/>
  <c r="I23" i="2"/>
  <c r="I36" i="2" s="1"/>
  <c r="H23" i="2"/>
  <c r="G23" i="2"/>
  <c r="G36" i="2" s="1"/>
  <c r="F23" i="2"/>
  <c r="F36" i="2" s="1"/>
  <c r="E23" i="2"/>
  <c r="E36" i="2" s="1"/>
  <c r="D23" i="2"/>
  <c r="D36" i="2" s="1"/>
  <c r="C23" i="2"/>
  <c r="C36" i="2" s="1"/>
  <c r="B23" i="2"/>
  <c r="B36" i="2" s="1"/>
  <c r="A23" i="2"/>
  <c r="A36" i="2" s="1"/>
  <c r="AC22" i="2"/>
  <c r="AC35" i="2" s="1"/>
  <c r="AB22" i="2"/>
  <c r="AB35" i="2" s="1"/>
  <c r="AA22" i="2"/>
  <c r="AA35" i="2" s="1"/>
  <c r="Z22" i="2"/>
  <c r="Z35" i="2" s="1"/>
  <c r="Y22" i="2"/>
  <c r="Y35" i="2" s="1"/>
  <c r="X22" i="2"/>
  <c r="X35" i="2" s="1"/>
  <c r="W22" i="2"/>
  <c r="W35" i="2" s="1"/>
  <c r="V22" i="2"/>
  <c r="V35" i="2" s="1"/>
  <c r="U22" i="2"/>
  <c r="S22" i="2"/>
  <c r="S35" i="2" s="1"/>
  <c r="R22" i="2"/>
  <c r="R35" i="2" s="1"/>
  <c r="Q22" i="2"/>
  <c r="Q35" i="2" s="1"/>
  <c r="P22" i="2"/>
  <c r="P35" i="2" s="1"/>
  <c r="O22" i="2"/>
  <c r="O35" i="2" s="1"/>
  <c r="N22" i="2"/>
  <c r="N35" i="2" s="1"/>
  <c r="M22" i="2"/>
  <c r="M35" i="2" s="1"/>
  <c r="L22" i="2"/>
  <c r="L35" i="2" s="1"/>
  <c r="K22" i="2"/>
  <c r="K35" i="2" s="1"/>
  <c r="I22" i="2"/>
  <c r="I35" i="2" s="1"/>
  <c r="H22" i="2"/>
  <c r="H35" i="2" s="1"/>
  <c r="G22" i="2"/>
  <c r="G35" i="2" s="1"/>
  <c r="F22" i="2"/>
  <c r="F35" i="2" s="1"/>
  <c r="E22" i="2"/>
  <c r="E35" i="2" s="1"/>
  <c r="D22" i="2"/>
  <c r="D35" i="2" s="1"/>
  <c r="C22" i="2"/>
  <c r="B22" i="2"/>
  <c r="B35" i="2" s="1"/>
  <c r="A22" i="2"/>
  <c r="A35" i="2" s="1"/>
  <c r="AC21" i="2"/>
  <c r="AC34" i="2" s="1"/>
  <c r="AB21" i="2"/>
  <c r="AB34" i="2" s="1"/>
  <c r="AA21" i="2"/>
  <c r="AA34" i="2" s="1"/>
  <c r="Z21" i="2"/>
  <c r="Z34" i="2" s="1"/>
  <c r="Y21" i="2"/>
  <c r="Y34" i="2" s="1"/>
  <c r="X21" i="2"/>
  <c r="X34" i="2" s="1"/>
  <c r="W21" i="2"/>
  <c r="W34" i="2" s="1"/>
  <c r="V21" i="2"/>
  <c r="V34" i="2" s="1"/>
  <c r="U21" i="2"/>
  <c r="U34" i="2" s="1"/>
  <c r="S21" i="2"/>
  <c r="S34" i="2" s="1"/>
  <c r="R21" i="2"/>
  <c r="R34" i="2" s="1"/>
  <c r="Q21" i="2"/>
  <c r="Q34" i="2" s="1"/>
  <c r="P21" i="2"/>
  <c r="P34" i="2" s="1"/>
  <c r="O21" i="2"/>
  <c r="N21" i="2"/>
  <c r="N34" i="2" s="1"/>
  <c r="M21" i="2"/>
  <c r="M34" i="2" s="1"/>
  <c r="L21" i="2"/>
  <c r="L34" i="2" s="1"/>
  <c r="K21" i="2"/>
  <c r="K34" i="2" s="1"/>
  <c r="I21" i="2"/>
  <c r="I34" i="2" s="1"/>
  <c r="H21" i="2"/>
  <c r="H34" i="2" s="1"/>
  <c r="G21" i="2"/>
  <c r="G34" i="2" s="1"/>
  <c r="F21" i="2"/>
  <c r="F34" i="2" s="1"/>
  <c r="E21" i="2"/>
  <c r="E34" i="2" s="1"/>
  <c r="D21" i="2"/>
  <c r="D34" i="2" s="1"/>
  <c r="C21" i="2"/>
  <c r="C34" i="2" s="1"/>
  <c r="B21" i="2"/>
  <c r="B34" i="2" s="1"/>
  <c r="A21" i="2"/>
  <c r="A34" i="2" s="1"/>
  <c r="AC20" i="2"/>
  <c r="AC33" i="2" s="1"/>
  <c r="AB20" i="2"/>
  <c r="AB33" i="2" s="1"/>
  <c r="AA20" i="2"/>
  <c r="Z20" i="2"/>
  <c r="Z33" i="2" s="1"/>
  <c r="Y20" i="2"/>
  <c r="Y33" i="2" s="1"/>
  <c r="X20" i="2"/>
  <c r="X33" i="2" s="1"/>
  <c r="W20" i="2"/>
  <c r="W33" i="2" s="1"/>
  <c r="V20" i="2"/>
  <c r="V33" i="2" s="1"/>
  <c r="U20" i="2"/>
  <c r="U33" i="2" s="1"/>
  <c r="S20" i="2"/>
  <c r="S33" i="2" s="1"/>
  <c r="R20" i="2"/>
  <c r="R33" i="2" s="1"/>
  <c r="Q20" i="2"/>
  <c r="Q33" i="2" s="1"/>
  <c r="P20" i="2"/>
  <c r="P33" i="2" s="1"/>
  <c r="O20" i="2"/>
  <c r="O33" i="2" s="1"/>
  <c r="N20" i="2"/>
  <c r="N33" i="2" s="1"/>
  <c r="M20" i="2"/>
  <c r="M33" i="2" s="1"/>
  <c r="L20" i="2"/>
  <c r="L33" i="2" s="1"/>
  <c r="K20" i="2"/>
  <c r="K33" i="2" s="1"/>
  <c r="I20" i="2"/>
  <c r="I33" i="2" s="1"/>
  <c r="H20" i="2"/>
  <c r="H33" i="2" s="1"/>
  <c r="G20" i="2"/>
  <c r="G33" i="2" s="1"/>
  <c r="F20" i="2"/>
  <c r="F33" i="2" s="1"/>
  <c r="E20" i="2"/>
  <c r="E33" i="2" s="1"/>
  <c r="D20" i="2"/>
  <c r="D33" i="2" s="1"/>
  <c r="C20" i="2"/>
  <c r="C33" i="2" s="1"/>
  <c r="B20" i="2"/>
  <c r="B33" i="2" s="1"/>
  <c r="A20" i="2"/>
  <c r="A33" i="2" s="1"/>
  <c r="AC19" i="2"/>
  <c r="AC32" i="2" s="1"/>
  <c r="AB19" i="2"/>
  <c r="AB32" i="2" s="1"/>
  <c r="AA19" i="2"/>
  <c r="AA32" i="2" s="1"/>
  <c r="Z19" i="2"/>
  <c r="Z32" i="2" s="1"/>
  <c r="Y19" i="2"/>
  <c r="Y32" i="2" s="1"/>
  <c r="X19" i="2"/>
  <c r="X32" i="2" s="1"/>
  <c r="W19" i="2"/>
  <c r="W32" i="2" s="1"/>
  <c r="V19" i="2"/>
  <c r="V32" i="2" s="1"/>
  <c r="U19" i="2"/>
  <c r="U32" i="2" s="1"/>
  <c r="S19" i="2"/>
  <c r="S32" i="2" s="1"/>
  <c r="R19" i="2"/>
  <c r="R32" i="2" s="1"/>
  <c r="Q19" i="2"/>
  <c r="Q32" i="2" s="1"/>
  <c r="P19" i="2"/>
  <c r="P32" i="2" s="1"/>
  <c r="O19" i="2"/>
  <c r="O32" i="2" s="1"/>
  <c r="N19" i="2"/>
  <c r="N32" i="2" s="1"/>
  <c r="M19" i="2"/>
  <c r="M32" i="2" s="1"/>
  <c r="L19" i="2"/>
  <c r="L32" i="2" s="1"/>
  <c r="K19" i="2"/>
  <c r="K32" i="2" s="1"/>
  <c r="I19" i="2"/>
  <c r="I32" i="2" s="1"/>
  <c r="H19" i="2"/>
  <c r="H32" i="2" s="1"/>
  <c r="G19" i="2"/>
  <c r="G32" i="2" s="1"/>
  <c r="F19" i="2"/>
  <c r="F32" i="2" s="1"/>
  <c r="E19" i="2"/>
  <c r="E32" i="2" s="1"/>
  <c r="D19" i="2"/>
  <c r="D32" i="2" s="1"/>
  <c r="C19" i="2"/>
  <c r="C32" i="2" s="1"/>
  <c r="B19" i="2"/>
  <c r="B32" i="2" s="1"/>
  <c r="A19" i="2"/>
  <c r="A32" i="2" s="1"/>
  <c r="BG17" i="3" l="1"/>
  <c r="BF17" i="3"/>
  <c r="K62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K61" i="2"/>
  <c r="K57" i="2"/>
  <c r="K53" i="2"/>
  <c r="K49" i="2"/>
  <c r="K54" i="2"/>
  <c r="K60" i="2"/>
  <c r="K56" i="2"/>
  <c r="K52" i="2"/>
  <c r="K48" i="2"/>
  <c r="K50" i="2"/>
  <c r="K59" i="2"/>
  <c r="K55" i="2"/>
  <c r="K51" i="2"/>
  <c r="K47" i="2"/>
  <c r="K58" i="2"/>
  <c r="CQ41" i="1"/>
  <c r="CP41" i="1"/>
  <c r="CO41" i="1"/>
  <c r="CN41" i="1"/>
  <c r="CM41" i="1"/>
  <c r="CL41" i="1"/>
  <c r="CK41" i="1"/>
  <c r="CJ41" i="1"/>
  <c r="CQ40" i="1"/>
  <c r="CP40" i="1"/>
  <c r="CO40" i="1"/>
  <c r="CN40" i="1"/>
  <c r="CM40" i="1"/>
  <c r="CL40" i="1"/>
  <c r="CK40" i="1"/>
  <c r="CJ40" i="1"/>
  <c r="CQ39" i="1"/>
  <c r="CP39" i="1"/>
  <c r="CO39" i="1"/>
  <c r="CN39" i="1"/>
  <c r="CM39" i="1"/>
  <c r="CL39" i="1"/>
  <c r="CK39" i="1"/>
  <c r="CJ39" i="1"/>
  <c r="CQ38" i="1"/>
  <c r="CP38" i="1"/>
  <c r="CO38" i="1"/>
  <c r="CN38" i="1"/>
  <c r="CM38" i="1"/>
  <c r="CL38" i="1"/>
  <c r="CK38" i="1"/>
  <c r="CJ38" i="1"/>
  <c r="CQ37" i="1"/>
  <c r="CP37" i="1"/>
  <c r="CO37" i="1"/>
  <c r="CN37" i="1"/>
  <c r="CM37" i="1"/>
  <c r="CL37" i="1"/>
  <c r="CK37" i="1"/>
  <c r="CJ37" i="1"/>
  <c r="CQ36" i="1"/>
  <c r="CP36" i="1"/>
  <c r="CO36" i="1"/>
  <c r="CN36" i="1"/>
  <c r="CM36" i="1"/>
  <c r="CL36" i="1"/>
  <c r="CK36" i="1"/>
  <c r="CJ36" i="1"/>
  <c r="CQ35" i="1"/>
  <c r="CP35" i="1"/>
  <c r="CO35" i="1"/>
  <c r="CN35" i="1"/>
  <c r="CM35" i="1"/>
  <c r="CL35" i="1"/>
  <c r="CK35" i="1"/>
  <c r="CJ35" i="1"/>
  <c r="CQ34" i="1"/>
  <c r="CP34" i="1"/>
  <c r="CO34" i="1"/>
  <c r="CN34" i="1"/>
  <c r="CM34" i="1"/>
  <c r="CL34" i="1"/>
  <c r="CK34" i="1"/>
  <c r="CJ34" i="1"/>
  <c r="CQ31" i="1"/>
  <c r="CP31" i="1"/>
  <c r="CO31" i="1"/>
  <c r="CN31" i="1"/>
  <c r="CM31" i="1"/>
  <c r="CL31" i="1"/>
  <c r="CK31" i="1"/>
  <c r="CJ31" i="1"/>
  <c r="CQ30" i="1"/>
  <c r="CP30" i="1"/>
  <c r="CO30" i="1"/>
  <c r="CN30" i="1"/>
  <c r="CM30" i="1"/>
  <c r="CL30" i="1"/>
  <c r="CK30" i="1"/>
  <c r="CJ30" i="1"/>
  <c r="CQ29" i="1"/>
  <c r="CP29" i="1"/>
  <c r="CO29" i="1"/>
  <c r="CN29" i="1"/>
  <c r="CM29" i="1"/>
  <c r="CL29" i="1"/>
  <c r="CK29" i="1"/>
  <c r="CJ29" i="1"/>
  <c r="CQ28" i="1"/>
  <c r="CP28" i="1"/>
  <c r="CO28" i="1"/>
  <c r="CN28" i="1"/>
  <c r="CM28" i="1"/>
  <c r="CL28" i="1"/>
  <c r="CK28" i="1"/>
  <c r="CJ28" i="1"/>
  <c r="CQ27" i="1"/>
  <c r="CP27" i="1"/>
  <c r="CO27" i="1"/>
  <c r="CN27" i="1"/>
  <c r="CM27" i="1"/>
  <c r="CL27" i="1"/>
  <c r="CK27" i="1"/>
  <c r="CJ27" i="1"/>
  <c r="CQ26" i="1"/>
  <c r="CP26" i="1"/>
  <c r="CO26" i="1"/>
  <c r="CN26" i="1"/>
  <c r="CM26" i="1"/>
  <c r="CL26" i="1"/>
  <c r="CK26" i="1"/>
  <c r="CJ26" i="1"/>
  <c r="CQ25" i="1"/>
  <c r="CP25" i="1"/>
  <c r="CO25" i="1"/>
  <c r="CN25" i="1"/>
  <c r="CM25" i="1"/>
  <c r="CL25" i="1"/>
  <c r="CK25" i="1"/>
  <c r="CJ25" i="1"/>
  <c r="CQ24" i="1"/>
  <c r="CP24" i="1"/>
  <c r="CO24" i="1"/>
  <c r="CN24" i="1"/>
  <c r="CM24" i="1"/>
  <c r="CL24" i="1"/>
  <c r="CK24" i="1"/>
  <c r="CJ24" i="1"/>
  <c r="CQ21" i="1"/>
  <c r="CP21" i="1"/>
  <c r="CO21" i="1"/>
  <c r="CN21" i="1"/>
  <c r="CM21" i="1"/>
  <c r="CL21" i="1"/>
  <c r="CK21" i="1"/>
  <c r="CJ21" i="1"/>
  <c r="CQ20" i="1"/>
  <c r="CP20" i="1"/>
  <c r="CO20" i="1"/>
  <c r="CN20" i="1"/>
  <c r="CM20" i="1"/>
  <c r="CL20" i="1"/>
  <c r="CK20" i="1"/>
  <c r="CJ20" i="1"/>
  <c r="CQ19" i="1"/>
  <c r="CP19" i="1"/>
  <c r="CO19" i="1"/>
  <c r="CN19" i="1"/>
  <c r="CM19" i="1"/>
  <c r="CL19" i="1"/>
  <c r="CK19" i="1"/>
  <c r="CJ19" i="1"/>
  <c r="CQ18" i="1"/>
  <c r="CP18" i="1"/>
  <c r="CO18" i="1"/>
  <c r="CN18" i="1"/>
  <c r="CM18" i="1"/>
  <c r="CL18" i="1"/>
  <c r="CK18" i="1"/>
  <c r="CJ18" i="1"/>
  <c r="CQ17" i="1"/>
  <c r="CP17" i="1"/>
  <c r="CO17" i="1"/>
  <c r="CN17" i="1"/>
  <c r="CM17" i="1"/>
  <c r="CL17" i="1"/>
  <c r="CK17" i="1"/>
  <c r="CJ17" i="1"/>
  <c r="CQ16" i="1"/>
  <c r="CP16" i="1"/>
  <c r="CO16" i="1"/>
  <c r="CN16" i="1"/>
  <c r="CM16" i="1"/>
  <c r="CL16" i="1"/>
  <c r="CK16" i="1"/>
  <c r="CJ16" i="1"/>
  <c r="CQ15" i="1"/>
  <c r="CP15" i="1"/>
  <c r="CO15" i="1"/>
  <c r="CN15" i="1"/>
  <c r="CM15" i="1"/>
  <c r="CL15" i="1"/>
  <c r="CK15" i="1"/>
  <c r="CJ15" i="1"/>
  <c r="CQ14" i="1"/>
  <c r="CP14" i="1"/>
  <c r="CO14" i="1"/>
  <c r="CN14" i="1"/>
  <c r="CM14" i="1"/>
  <c r="CL14" i="1"/>
  <c r="CK14" i="1"/>
  <c r="CJ14" i="1"/>
  <c r="CK11" i="1"/>
  <c r="CQ5" i="1"/>
  <c r="CQ6" i="1"/>
  <c r="CQ7" i="1"/>
  <c r="CQ8" i="1"/>
  <c r="CQ9" i="1"/>
  <c r="CQ10" i="1"/>
  <c r="CQ11" i="1"/>
  <c r="CQ4" i="1"/>
  <c r="CP5" i="1"/>
  <c r="CP6" i="1"/>
  <c r="CP7" i="1"/>
  <c r="CP8" i="1"/>
  <c r="CP9" i="1"/>
  <c r="CP10" i="1"/>
  <c r="CP11" i="1"/>
  <c r="CP4" i="1"/>
  <c r="CO5" i="1"/>
  <c r="CO6" i="1"/>
  <c r="CO7" i="1"/>
  <c r="CO8" i="1"/>
  <c r="CO9" i="1"/>
  <c r="CO10" i="1"/>
  <c r="CO11" i="1"/>
  <c r="CO4" i="1"/>
  <c r="CN5" i="1"/>
  <c r="CN6" i="1"/>
  <c r="CN7" i="1"/>
  <c r="CN8" i="1"/>
  <c r="CN9" i="1"/>
  <c r="CN10" i="1"/>
  <c r="CN11" i="1"/>
  <c r="CN4" i="1"/>
  <c r="CM5" i="1"/>
  <c r="CM6" i="1"/>
  <c r="CM7" i="1"/>
  <c r="CM8" i="1"/>
  <c r="CM9" i="1"/>
  <c r="CM10" i="1"/>
  <c r="CM11" i="1"/>
  <c r="CM4" i="1"/>
  <c r="CL5" i="1"/>
  <c r="CL6" i="1"/>
  <c r="CL7" i="1"/>
  <c r="CL8" i="1"/>
  <c r="CL9" i="1"/>
  <c r="CL10" i="1"/>
  <c r="CL11" i="1"/>
  <c r="CL4" i="1"/>
  <c r="CK10" i="1"/>
  <c r="CK5" i="1"/>
  <c r="CK6" i="1"/>
  <c r="CK7" i="1"/>
  <c r="CK8" i="1"/>
  <c r="CK9" i="1"/>
  <c r="CK4" i="1"/>
  <c r="CJ11" i="1"/>
  <c r="CJ5" i="1"/>
  <c r="CJ6" i="1"/>
  <c r="CJ7" i="1"/>
  <c r="CJ8" i="1"/>
  <c r="CJ9" i="1"/>
  <c r="CJ10" i="1"/>
  <c r="CJ4" i="1"/>
  <c r="CA4" i="1"/>
  <c r="CL48" i="1"/>
  <c r="CK48" i="1"/>
  <c r="AE129" i="1"/>
  <c r="AD129" i="1"/>
  <c r="AC129" i="1"/>
  <c r="AB129" i="1"/>
  <c r="AA129" i="1"/>
  <c r="Z129" i="1"/>
  <c r="Y129" i="1"/>
  <c r="X129" i="1"/>
  <c r="AE128" i="1"/>
  <c r="AD128" i="1"/>
  <c r="AC128" i="1"/>
  <c r="AB128" i="1"/>
  <c r="AA128" i="1"/>
  <c r="Z128" i="1"/>
  <c r="Y128" i="1"/>
  <c r="X128" i="1"/>
  <c r="AE127" i="1"/>
  <c r="AD127" i="1"/>
  <c r="AC127" i="1"/>
  <c r="AB127" i="1"/>
  <c r="AA127" i="1"/>
  <c r="Z127" i="1"/>
  <c r="Y127" i="1"/>
  <c r="X127" i="1"/>
  <c r="AE126" i="1"/>
  <c r="AD126" i="1"/>
  <c r="AC126" i="1"/>
  <c r="AB126" i="1"/>
  <c r="AA126" i="1"/>
  <c r="Z126" i="1"/>
  <c r="Y126" i="1"/>
  <c r="X126" i="1"/>
  <c r="AE125" i="1"/>
  <c r="AD125" i="1"/>
  <c r="AC125" i="1"/>
  <c r="AB125" i="1"/>
  <c r="AA125" i="1"/>
  <c r="Z125" i="1"/>
  <c r="Y125" i="1"/>
  <c r="X125" i="1"/>
  <c r="AE124" i="1"/>
  <c r="AD124" i="1"/>
  <c r="AC124" i="1"/>
  <c r="AB124" i="1"/>
  <c r="AA124" i="1"/>
  <c r="Z124" i="1"/>
  <c r="Y124" i="1"/>
  <c r="X124" i="1"/>
  <c r="AE123" i="1"/>
  <c r="AD123" i="1"/>
  <c r="AC123" i="1"/>
  <c r="AB123" i="1"/>
  <c r="AA123" i="1"/>
  <c r="Z123" i="1"/>
  <c r="Y123" i="1"/>
  <c r="X123" i="1"/>
  <c r="AE122" i="1"/>
  <c r="AD122" i="1"/>
  <c r="AC122" i="1"/>
  <c r="AB122" i="1"/>
  <c r="AA122" i="1"/>
  <c r="Z122" i="1"/>
  <c r="Y122" i="1"/>
  <c r="X122" i="1"/>
  <c r="AE130" i="1" s="1"/>
  <c r="AE119" i="1"/>
  <c r="AD119" i="1"/>
  <c r="AC119" i="1"/>
  <c r="AB119" i="1"/>
  <c r="AA119" i="1"/>
  <c r="Z119" i="1"/>
  <c r="Y119" i="1"/>
  <c r="X119" i="1"/>
  <c r="AE118" i="1"/>
  <c r="AD118" i="1"/>
  <c r="AC118" i="1"/>
  <c r="AB118" i="1"/>
  <c r="AA118" i="1"/>
  <c r="Z118" i="1"/>
  <c r="Y118" i="1"/>
  <c r="X118" i="1"/>
  <c r="AE117" i="1"/>
  <c r="AD117" i="1"/>
  <c r="AC117" i="1"/>
  <c r="AB117" i="1"/>
  <c r="AA117" i="1"/>
  <c r="Z117" i="1"/>
  <c r="Y117" i="1"/>
  <c r="X117" i="1"/>
  <c r="AE116" i="1"/>
  <c r="AD116" i="1"/>
  <c r="AC116" i="1"/>
  <c r="AB116" i="1"/>
  <c r="AA116" i="1"/>
  <c r="Z116" i="1"/>
  <c r="Y116" i="1"/>
  <c r="X116" i="1"/>
  <c r="AE115" i="1"/>
  <c r="AD115" i="1"/>
  <c r="AC115" i="1"/>
  <c r="AB115" i="1"/>
  <c r="AA115" i="1"/>
  <c r="Z115" i="1"/>
  <c r="Y115" i="1"/>
  <c r="X115" i="1"/>
  <c r="AE114" i="1"/>
  <c r="AD114" i="1"/>
  <c r="AC114" i="1"/>
  <c r="AB114" i="1"/>
  <c r="AA114" i="1"/>
  <c r="Z114" i="1"/>
  <c r="Y114" i="1"/>
  <c r="X114" i="1"/>
  <c r="AE113" i="1"/>
  <c r="AD113" i="1"/>
  <c r="AC113" i="1"/>
  <c r="AB113" i="1"/>
  <c r="AA113" i="1"/>
  <c r="Z113" i="1"/>
  <c r="Y113" i="1"/>
  <c r="X113" i="1"/>
  <c r="AE112" i="1"/>
  <c r="AD112" i="1"/>
  <c r="AC112" i="1"/>
  <c r="AB112" i="1"/>
  <c r="AA112" i="1"/>
  <c r="Z112" i="1"/>
  <c r="Y112" i="1"/>
  <c r="X112" i="1"/>
  <c r="AE120" i="1" s="1"/>
  <c r="AE109" i="1"/>
  <c r="AD109" i="1"/>
  <c r="AC109" i="1"/>
  <c r="AB109" i="1"/>
  <c r="AA109" i="1"/>
  <c r="Z109" i="1"/>
  <c r="Y109" i="1"/>
  <c r="X109" i="1"/>
  <c r="AE108" i="1"/>
  <c r="AD108" i="1"/>
  <c r="AC108" i="1"/>
  <c r="AB108" i="1"/>
  <c r="AA108" i="1"/>
  <c r="Z108" i="1"/>
  <c r="Y108" i="1"/>
  <c r="X108" i="1"/>
  <c r="AE107" i="1"/>
  <c r="AD107" i="1"/>
  <c r="AC107" i="1"/>
  <c r="AB107" i="1"/>
  <c r="AA107" i="1"/>
  <c r="Z107" i="1"/>
  <c r="Y107" i="1"/>
  <c r="X107" i="1"/>
  <c r="AE106" i="1"/>
  <c r="AD106" i="1"/>
  <c r="AC106" i="1"/>
  <c r="AB106" i="1"/>
  <c r="AA106" i="1"/>
  <c r="Z106" i="1"/>
  <c r="Y106" i="1"/>
  <c r="X106" i="1"/>
  <c r="AE105" i="1"/>
  <c r="AD105" i="1"/>
  <c r="AC105" i="1"/>
  <c r="AB105" i="1"/>
  <c r="AA105" i="1"/>
  <c r="Z105" i="1"/>
  <c r="Y105" i="1"/>
  <c r="X105" i="1"/>
  <c r="AE104" i="1"/>
  <c r="AD104" i="1"/>
  <c r="AC104" i="1"/>
  <c r="AB104" i="1"/>
  <c r="AA104" i="1"/>
  <c r="Z104" i="1"/>
  <c r="Y104" i="1"/>
  <c r="X104" i="1"/>
  <c r="AE103" i="1"/>
  <c r="AD103" i="1"/>
  <c r="AC103" i="1"/>
  <c r="AB103" i="1"/>
  <c r="AA103" i="1"/>
  <c r="Z103" i="1"/>
  <c r="Y103" i="1"/>
  <c r="X103" i="1"/>
  <c r="AE102" i="1"/>
  <c r="AD102" i="1"/>
  <c r="AC102" i="1"/>
  <c r="AB102" i="1"/>
  <c r="AA102" i="1"/>
  <c r="Z102" i="1"/>
  <c r="Y102" i="1"/>
  <c r="X102" i="1"/>
  <c r="AE110" i="1" s="1"/>
  <c r="AE93" i="1"/>
  <c r="AE94" i="1"/>
  <c r="AE95" i="1"/>
  <c r="AE96" i="1"/>
  <c r="AE97" i="1"/>
  <c r="AE98" i="1"/>
  <c r="AE99" i="1"/>
  <c r="AD93" i="1"/>
  <c r="AD94" i="1"/>
  <c r="AD95" i="1"/>
  <c r="AD96" i="1"/>
  <c r="AD97" i="1"/>
  <c r="AD98" i="1"/>
  <c r="AD99" i="1"/>
  <c r="AC93" i="1"/>
  <c r="AC94" i="1"/>
  <c r="AC95" i="1"/>
  <c r="AC96" i="1"/>
  <c r="AC97" i="1"/>
  <c r="AC98" i="1"/>
  <c r="AC99" i="1"/>
  <c r="AB93" i="1"/>
  <c r="AB94" i="1"/>
  <c r="AB95" i="1"/>
  <c r="AB96" i="1"/>
  <c r="AB97" i="1"/>
  <c r="AB98" i="1"/>
  <c r="AB99" i="1"/>
  <c r="AA93" i="1"/>
  <c r="AA94" i="1"/>
  <c r="AA95" i="1"/>
  <c r="AA96" i="1"/>
  <c r="AA97" i="1"/>
  <c r="AA98" i="1"/>
  <c r="AA99" i="1"/>
  <c r="Z93" i="1"/>
  <c r="Z94" i="1"/>
  <c r="Z95" i="1"/>
  <c r="Z96" i="1"/>
  <c r="Z97" i="1"/>
  <c r="Z98" i="1"/>
  <c r="Z99" i="1"/>
  <c r="Y93" i="1"/>
  <c r="Y94" i="1"/>
  <c r="Y95" i="1"/>
  <c r="Y96" i="1"/>
  <c r="Y97" i="1"/>
  <c r="Y98" i="1"/>
  <c r="Y99" i="1"/>
  <c r="Y92" i="1"/>
  <c r="Z92" i="1"/>
  <c r="AA92" i="1"/>
  <c r="AB92" i="1"/>
  <c r="AC92" i="1"/>
  <c r="AD92" i="1"/>
  <c r="AE92" i="1"/>
  <c r="X93" i="1"/>
  <c r="X94" i="1"/>
  <c r="X95" i="1"/>
  <c r="X96" i="1"/>
  <c r="X97" i="1"/>
  <c r="X98" i="1"/>
  <c r="X99" i="1"/>
  <c r="X92" i="1"/>
  <c r="U130" i="1"/>
  <c r="U120" i="1"/>
  <c r="U110" i="1"/>
  <c r="U100" i="1"/>
  <c r="T129" i="1"/>
  <c r="S129" i="1"/>
  <c r="R129" i="1"/>
  <c r="Q129" i="1"/>
  <c r="P129" i="1"/>
  <c r="O129" i="1"/>
  <c r="N129" i="1"/>
  <c r="M129" i="1"/>
  <c r="T128" i="1"/>
  <c r="S128" i="1"/>
  <c r="R128" i="1"/>
  <c r="Q128" i="1"/>
  <c r="P128" i="1"/>
  <c r="O128" i="1"/>
  <c r="N128" i="1"/>
  <c r="M128" i="1"/>
  <c r="T127" i="1"/>
  <c r="S127" i="1"/>
  <c r="R127" i="1"/>
  <c r="Q127" i="1"/>
  <c r="P127" i="1"/>
  <c r="O127" i="1"/>
  <c r="N127" i="1"/>
  <c r="M127" i="1"/>
  <c r="T126" i="1"/>
  <c r="S126" i="1"/>
  <c r="R126" i="1"/>
  <c r="Q126" i="1"/>
  <c r="P126" i="1"/>
  <c r="O126" i="1"/>
  <c r="N126" i="1"/>
  <c r="M126" i="1"/>
  <c r="T125" i="1"/>
  <c r="S125" i="1"/>
  <c r="R125" i="1"/>
  <c r="Q125" i="1"/>
  <c r="P125" i="1"/>
  <c r="O125" i="1"/>
  <c r="N125" i="1"/>
  <c r="M125" i="1"/>
  <c r="T124" i="1"/>
  <c r="S124" i="1"/>
  <c r="R124" i="1"/>
  <c r="Q124" i="1"/>
  <c r="P124" i="1"/>
  <c r="O124" i="1"/>
  <c r="N124" i="1"/>
  <c r="M124" i="1"/>
  <c r="T123" i="1"/>
  <c r="S123" i="1"/>
  <c r="R123" i="1"/>
  <c r="Q123" i="1"/>
  <c r="P123" i="1"/>
  <c r="O123" i="1"/>
  <c r="N123" i="1"/>
  <c r="M123" i="1"/>
  <c r="T122" i="1"/>
  <c r="S122" i="1"/>
  <c r="R122" i="1"/>
  <c r="Q122" i="1"/>
  <c r="P122" i="1"/>
  <c r="O122" i="1"/>
  <c r="N122" i="1"/>
  <c r="M122" i="1"/>
  <c r="T130" i="1" s="1"/>
  <c r="T119" i="1"/>
  <c r="S119" i="1"/>
  <c r="R119" i="1"/>
  <c r="Q119" i="1"/>
  <c r="P119" i="1"/>
  <c r="O119" i="1"/>
  <c r="N119" i="1"/>
  <c r="M119" i="1"/>
  <c r="T118" i="1"/>
  <c r="S118" i="1"/>
  <c r="R118" i="1"/>
  <c r="Q118" i="1"/>
  <c r="P118" i="1"/>
  <c r="O118" i="1"/>
  <c r="N118" i="1"/>
  <c r="M118" i="1"/>
  <c r="T117" i="1"/>
  <c r="S117" i="1"/>
  <c r="R117" i="1"/>
  <c r="Q117" i="1"/>
  <c r="P117" i="1"/>
  <c r="O117" i="1"/>
  <c r="N117" i="1"/>
  <c r="M117" i="1"/>
  <c r="T116" i="1"/>
  <c r="S116" i="1"/>
  <c r="R116" i="1"/>
  <c r="Q116" i="1"/>
  <c r="P116" i="1"/>
  <c r="O116" i="1"/>
  <c r="N116" i="1"/>
  <c r="M116" i="1"/>
  <c r="T115" i="1"/>
  <c r="S115" i="1"/>
  <c r="R115" i="1"/>
  <c r="Q115" i="1"/>
  <c r="P115" i="1"/>
  <c r="O115" i="1"/>
  <c r="N115" i="1"/>
  <c r="M115" i="1"/>
  <c r="T114" i="1"/>
  <c r="S114" i="1"/>
  <c r="R114" i="1"/>
  <c r="Q114" i="1"/>
  <c r="P114" i="1"/>
  <c r="O114" i="1"/>
  <c r="N114" i="1"/>
  <c r="M114" i="1"/>
  <c r="T113" i="1"/>
  <c r="S113" i="1"/>
  <c r="R113" i="1"/>
  <c r="Q113" i="1"/>
  <c r="P113" i="1"/>
  <c r="O113" i="1"/>
  <c r="N113" i="1"/>
  <c r="M113" i="1"/>
  <c r="T112" i="1"/>
  <c r="S112" i="1"/>
  <c r="R112" i="1"/>
  <c r="Q112" i="1"/>
  <c r="P112" i="1"/>
  <c r="O112" i="1"/>
  <c r="N112" i="1"/>
  <c r="M112" i="1"/>
  <c r="T120" i="1" s="1"/>
  <c r="T109" i="1"/>
  <c r="S109" i="1"/>
  <c r="R109" i="1"/>
  <c r="Q109" i="1"/>
  <c r="P109" i="1"/>
  <c r="O109" i="1"/>
  <c r="N109" i="1"/>
  <c r="M109" i="1"/>
  <c r="T108" i="1"/>
  <c r="S108" i="1"/>
  <c r="R108" i="1"/>
  <c r="Q108" i="1"/>
  <c r="P108" i="1"/>
  <c r="O108" i="1"/>
  <c r="N108" i="1"/>
  <c r="M108" i="1"/>
  <c r="T107" i="1"/>
  <c r="S107" i="1"/>
  <c r="R107" i="1"/>
  <c r="Q107" i="1"/>
  <c r="P107" i="1"/>
  <c r="O107" i="1"/>
  <c r="N107" i="1"/>
  <c r="M107" i="1"/>
  <c r="T106" i="1"/>
  <c r="S106" i="1"/>
  <c r="R106" i="1"/>
  <c r="Q106" i="1"/>
  <c r="P106" i="1"/>
  <c r="O106" i="1"/>
  <c r="N106" i="1"/>
  <c r="M106" i="1"/>
  <c r="T105" i="1"/>
  <c r="S105" i="1"/>
  <c r="R105" i="1"/>
  <c r="Q105" i="1"/>
  <c r="P105" i="1"/>
  <c r="O105" i="1"/>
  <c r="N105" i="1"/>
  <c r="M105" i="1"/>
  <c r="T104" i="1"/>
  <c r="S104" i="1"/>
  <c r="R104" i="1"/>
  <c r="Q104" i="1"/>
  <c r="P104" i="1"/>
  <c r="O104" i="1"/>
  <c r="N104" i="1"/>
  <c r="M104" i="1"/>
  <c r="T103" i="1"/>
  <c r="S103" i="1"/>
  <c r="R103" i="1"/>
  <c r="Q103" i="1"/>
  <c r="P103" i="1"/>
  <c r="O103" i="1"/>
  <c r="N103" i="1"/>
  <c r="M103" i="1"/>
  <c r="T102" i="1"/>
  <c r="S102" i="1"/>
  <c r="R102" i="1"/>
  <c r="Q102" i="1"/>
  <c r="P102" i="1"/>
  <c r="O102" i="1"/>
  <c r="N102" i="1"/>
  <c r="M102" i="1"/>
  <c r="T110" i="1" s="1"/>
  <c r="T100" i="1"/>
  <c r="T93" i="1"/>
  <c r="T94" i="1"/>
  <c r="T95" i="1"/>
  <c r="T96" i="1"/>
  <c r="T97" i="1"/>
  <c r="T98" i="1"/>
  <c r="T99" i="1"/>
  <c r="S93" i="1"/>
  <c r="S94" i="1"/>
  <c r="S95" i="1"/>
  <c r="S96" i="1"/>
  <c r="S97" i="1"/>
  <c r="S98" i="1"/>
  <c r="S99" i="1"/>
  <c r="R93" i="1"/>
  <c r="R94" i="1"/>
  <c r="R95" i="1"/>
  <c r="R96" i="1"/>
  <c r="R97" i="1"/>
  <c r="R98" i="1"/>
  <c r="R99" i="1"/>
  <c r="Q93" i="1"/>
  <c r="Q94" i="1"/>
  <c r="Q95" i="1"/>
  <c r="Q96" i="1"/>
  <c r="Q97" i="1"/>
  <c r="Q98" i="1"/>
  <c r="Q99" i="1"/>
  <c r="P93" i="1"/>
  <c r="P94" i="1"/>
  <c r="P95" i="1"/>
  <c r="P96" i="1"/>
  <c r="P97" i="1"/>
  <c r="P98" i="1"/>
  <c r="P99" i="1"/>
  <c r="O93" i="1"/>
  <c r="O94" i="1"/>
  <c r="O95" i="1"/>
  <c r="O96" i="1"/>
  <c r="O97" i="1"/>
  <c r="O98" i="1"/>
  <c r="O99" i="1"/>
  <c r="N93" i="1"/>
  <c r="N94" i="1"/>
  <c r="N95" i="1"/>
  <c r="N96" i="1"/>
  <c r="N97" i="1"/>
  <c r="N98" i="1"/>
  <c r="N99" i="1"/>
  <c r="N92" i="1"/>
  <c r="O92" i="1"/>
  <c r="P92" i="1"/>
  <c r="Q92" i="1"/>
  <c r="R92" i="1"/>
  <c r="S92" i="1"/>
  <c r="T92" i="1"/>
  <c r="M93" i="1"/>
  <c r="M94" i="1"/>
  <c r="M95" i="1"/>
  <c r="M96" i="1"/>
  <c r="M97" i="1"/>
  <c r="M98" i="1"/>
  <c r="M99" i="1"/>
  <c r="M92" i="1"/>
  <c r="DB83" i="1"/>
  <c r="DB84" i="1"/>
  <c r="DB85" i="1"/>
  <c r="DB86" i="1"/>
  <c r="DB87" i="1"/>
  <c r="DB88" i="1"/>
  <c r="DB82" i="1"/>
  <c r="DA83" i="1"/>
  <c r="DA84" i="1"/>
  <c r="DA85" i="1"/>
  <c r="DA86" i="1"/>
  <c r="DA87" i="1"/>
  <c r="DA88" i="1"/>
  <c r="DA82" i="1"/>
  <c r="CZ83" i="1"/>
  <c r="CZ84" i="1"/>
  <c r="CZ85" i="1"/>
  <c r="CZ86" i="1"/>
  <c r="CZ87" i="1"/>
  <c r="CZ88" i="1"/>
  <c r="CZ82" i="1"/>
  <c r="CY83" i="1"/>
  <c r="CY84" i="1"/>
  <c r="CY85" i="1"/>
  <c r="CY86" i="1"/>
  <c r="CY87" i="1"/>
  <c r="CY88" i="1"/>
  <c r="CY82" i="1"/>
  <c r="CX84" i="1"/>
  <c r="CX83" i="1"/>
  <c r="CX85" i="1"/>
  <c r="CX86" i="1"/>
  <c r="CX87" i="1"/>
  <c r="CX88" i="1"/>
  <c r="CX82" i="1"/>
  <c r="CW83" i="1"/>
  <c r="CW84" i="1"/>
  <c r="CW85" i="1"/>
  <c r="CW86" i="1"/>
  <c r="CW87" i="1"/>
  <c r="CW88" i="1"/>
  <c r="CW82" i="1"/>
  <c r="CV83" i="1"/>
  <c r="CV84" i="1"/>
  <c r="CV85" i="1"/>
  <c r="CV86" i="1"/>
  <c r="CV87" i="1"/>
  <c r="CV88" i="1"/>
  <c r="CV82" i="1"/>
  <c r="CU84" i="1"/>
  <c r="CU83" i="1"/>
  <c r="CU85" i="1"/>
  <c r="CU86" i="1"/>
  <c r="CU87" i="1"/>
  <c r="CU88" i="1"/>
  <c r="CU82" i="1"/>
  <c r="CU81" i="1"/>
  <c r="DB81" i="1"/>
  <c r="DA81" i="1"/>
  <c r="CZ81" i="1"/>
  <c r="CY81" i="1"/>
  <c r="CX81" i="1"/>
  <c r="CW81" i="1"/>
  <c r="CV81" i="1"/>
  <c r="DB77" i="1"/>
  <c r="DB72" i="1"/>
  <c r="DB73" i="1"/>
  <c r="DB74" i="1"/>
  <c r="DB75" i="1"/>
  <c r="DB76" i="1"/>
  <c r="DB71" i="1"/>
  <c r="DA72" i="1"/>
  <c r="DA73" i="1"/>
  <c r="DA74" i="1"/>
  <c r="DA75" i="1"/>
  <c r="DA76" i="1"/>
  <c r="DA77" i="1"/>
  <c r="DA71" i="1"/>
  <c r="CZ72" i="1"/>
  <c r="CZ73" i="1"/>
  <c r="CZ74" i="1"/>
  <c r="CZ75" i="1"/>
  <c r="CZ76" i="1"/>
  <c r="CZ77" i="1"/>
  <c r="CZ71" i="1"/>
  <c r="CY72" i="1"/>
  <c r="CY73" i="1"/>
  <c r="CY74" i="1"/>
  <c r="CY75" i="1"/>
  <c r="CY76" i="1"/>
  <c r="CY77" i="1"/>
  <c r="CY71" i="1"/>
  <c r="CX72" i="1"/>
  <c r="CX73" i="1"/>
  <c r="CX74" i="1"/>
  <c r="CX75" i="1"/>
  <c r="CX76" i="1"/>
  <c r="CX77" i="1"/>
  <c r="CX71" i="1"/>
  <c r="CW72" i="1"/>
  <c r="CW73" i="1"/>
  <c r="CW74" i="1"/>
  <c r="CW75" i="1"/>
  <c r="CW76" i="1"/>
  <c r="CW77" i="1"/>
  <c r="CW71" i="1"/>
  <c r="CV77" i="1"/>
  <c r="CV72" i="1"/>
  <c r="CV73" i="1"/>
  <c r="CV74" i="1"/>
  <c r="CV75" i="1"/>
  <c r="CV76" i="1"/>
  <c r="CV71" i="1"/>
  <c r="DB70" i="1"/>
  <c r="DA70" i="1"/>
  <c r="CZ70" i="1"/>
  <c r="CY70" i="1"/>
  <c r="CX70" i="1"/>
  <c r="CW70" i="1"/>
  <c r="CV70" i="1"/>
  <c r="CU72" i="1"/>
  <c r="CU73" i="1"/>
  <c r="CU74" i="1"/>
  <c r="CU75" i="1"/>
  <c r="CU76" i="1"/>
  <c r="CU77" i="1"/>
  <c r="CU71" i="1"/>
  <c r="CU70" i="1"/>
  <c r="DB61" i="1"/>
  <c r="DB62" i="1"/>
  <c r="DB63" i="1"/>
  <c r="DB64" i="1"/>
  <c r="DB65" i="1"/>
  <c r="DB66" i="1"/>
  <c r="DB60" i="1"/>
  <c r="DA61" i="1"/>
  <c r="DA62" i="1"/>
  <c r="DA63" i="1"/>
  <c r="DA64" i="1"/>
  <c r="DA65" i="1"/>
  <c r="DA66" i="1"/>
  <c r="DA60" i="1"/>
  <c r="CZ61" i="1"/>
  <c r="CZ62" i="1"/>
  <c r="CZ63" i="1"/>
  <c r="CZ64" i="1"/>
  <c r="CZ65" i="1"/>
  <c r="CZ66" i="1"/>
  <c r="CZ60" i="1"/>
  <c r="CY61" i="1"/>
  <c r="CY62" i="1"/>
  <c r="CY63" i="1"/>
  <c r="CY64" i="1"/>
  <c r="CY65" i="1"/>
  <c r="CY66" i="1"/>
  <c r="CY60" i="1"/>
  <c r="CX61" i="1"/>
  <c r="CX62" i="1"/>
  <c r="CX63" i="1"/>
  <c r="CX64" i="1"/>
  <c r="CX65" i="1"/>
  <c r="CX66" i="1"/>
  <c r="CX60" i="1"/>
  <c r="CW61" i="1"/>
  <c r="CW62" i="1"/>
  <c r="CW63" i="1"/>
  <c r="CW64" i="1"/>
  <c r="CW65" i="1"/>
  <c r="CW66" i="1"/>
  <c r="CW60" i="1"/>
  <c r="CX59" i="1"/>
  <c r="CY59" i="1"/>
  <c r="CZ59" i="1"/>
  <c r="DA59" i="1"/>
  <c r="DB59" i="1"/>
  <c r="CW59" i="1"/>
  <c r="CV66" i="1"/>
  <c r="CV62" i="1"/>
  <c r="CV61" i="1"/>
  <c r="CV63" i="1"/>
  <c r="CV64" i="1"/>
  <c r="CV65" i="1"/>
  <c r="CV60" i="1"/>
  <c r="CV59" i="1"/>
  <c r="CU61" i="1"/>
  <c r="CU62" i="1"/>
  <c r="CU63" i="1"/>
  <c r="CU64" i="1"/>
  <c r="CU65" i="1"/>
  <c r="CU66" i="1"/>
  <c r="CU60" i="1"/>
  <c r="CU59" i="1"/>
  <c r="DB50" i="1"/>
  <c r="DB51" i="1"/>
  <c r="DB52" i="1"/>
  <c r="DB53" i="1"/>
  <c r="DB54" i="1"/>
  <c r="DB55" i="1"/>
  <c r="DB49" i="1"/>
  <c r="DA50" i="1"/>
  <c r="DA51" i="1"/>
  <c r="DA52" i="1"/>
  <c r="DA53" i="1"/>
  <c r="DA54" i="1"/>
  <c r="DA55" i="1"/>
  <c r="DA49" i="1"/>
  <c r="CZ50" i="1"/>
  <c r="CZ51" i="1"/>
  <c r="CZ52" i="1"/>
  <c r="CZ53" i="1"/>
  <c r="CZ54" i="1"/>
  <c r="CZ55" i="1"/>
  <c r="CZ49" i="1"/>
  <c r="CY53" i="1"/>
  <c r="CX51" i="1"/>
  <c r="CY50" i="1"/>
  <c r="CY51" i="1"/>
  <c r="CY52" i="1"/>
  <c r="CY54" i="1"/>
  <c r="CY55" i="1"/>
  <c r="CY49" i="1"/>
  <c r="CX50" i="1"/>
  <c r="CX52" i="1"/>
  <c r="CX53" i="1"/>
  <c r="CX54" i="1"/>
  <c r="CX55" i="1"/>
  <c r="CX49" i="1"/>
  <c r="CW50" i="1"/>
  <c r="CW51" i="1"/>
  <c r="CW52" i="1"/>
  <c r="CW53" i="1"/>
  <c r="CW54" i="1"/>
  <c r="CW55" i="1"/>
  <c r="CW49" i="1"/>
  <c r="CV50" i="1"/>
  <c r="CV49" i="1"/>
  <c r="CV51" i="1"/>
  <c r="CV52" i="1"/>
  <c r="CV53" i="1"/>
  <c r="CV54" i="1"/>
  <c r="CV55" i="1"/>
  <c r="CW48" i="1"/>
  <c r="CX48" i="1"/>
  <c r="CY48" i="1"/>
  <c r="CZ48" i="1"/>
  <c r="DA48" i="1"/>
  <c r="DB48" i="1"/>
  <c r="CV48" i="1"/>
  <c r="CU54" i="1"/>
  <c r="CU50" i="1"/>
  <c r="CU49" i="1"/>
  <c r="CU51" i="1"/>
  <c r="CU52" i="1"/>
  <c r="CU53" i="1"/>
  <c r="CU55" i="1"/>
  <c r="CU48" i="1"/>
  <c r="BH17" i="3" l="1"/>
  <c r="AE100" i="1"/>
  <c r="DB56" i="1"/>
  <c r="CR83" i="1"/>
  <c r="CR84" i="1"/>
  <c r="CR85" i="1"/>
  <c r="CR86" i="1"/>
  <c r="CR87" i="1"/>
  <c r="CR88" i="1"/>
  <c r="CR82" i="1"/>
  <c r="CQ83" i="1"/>
  <c r="CQ84" i="1"/>
  <c r="CQ85" i="1"/>
  <c r="CQ86" i="1"/>
  <c r="CQ87" i="1"/>
  <c r="CQ88" i="1"/>
  <c r="CQ82" i="1"/>
  <c r="CP84" i="1"/>
  <c r="CP83" i="1"/>
  <c r="CP85" i="1"/>
  <c r="CP86" i="1"/>
  <c r="CP87" i="1"/>
  <c r="CP88" i="1"/>
  <c r="CP82" i="1"/>
  <c r="CO83" i="1"/>
  <c r="CO84" i="1"/>
  <c r="CO85" i="1"/>
  <c r="CO86" i="1"/>
  <c r="CO87" i="1"/>
  <c r="CO88" i="1"/>
  <c r="CO82" i="1"/>
  <c r="CN88" i="1"/>
  <c r="CN83" i="1"/>
  <c r="CN84" i="1"/>
  <c r="CN85" i="1"/>
  <c r="CN86" i="1"/>
  <c r="CN87" i="1"/>
  <c r="CN82" i="1"/>
  <c r="CM83" i="1"/>
  <c r="CM84" i="1"/>
  <c r="CM85" i="1"/>
  <c r="CM86" i="1"/>
  <c r="CM87" i="1"/>
  <c r="CM88" i="1"/>
  <c r="CM82" i="1"/>
  <c r="CL82" i="1"/>
  <c r="CL83" i="1"/>
  <c r="CL84" i="1"/>
  <c r="CL85" i="1"/>
  <c r="CL86" i="1"/>
  <c r="CL87" i="1"/>
  <c r="CL88" i="1"/>
  <c r="CK83" i="1"/>
  <c r="CK84" i="1"/>
  <c r="CK85" i="1"/>
  <c r="CK86" i="1"/>
  <c r="CK87" i="1"/>
  <c r="CK88" i="1"/>
  <c r="CK82" i="1"/>
  <c r="CL81" i="1"/>
  <c r="CM81" i="1"/>
  <c r="CN81" i="1"/>
  <c r="CO81" i="1"/>
  <c r="CP81" i="1"/>
  <c r="CQ81" i="1"/>
  <c r="CR81" i="1"/>
  <c r="CK81" i="1"/>
  <c r="CR72" i="1"/>
  <c r="CR73" i="1"/>
  <c r="CR74" i="1"/>
  <c r="CR75" i="1"/>
  <c r="CR76" i="1"/>
  <c r="CR77" i="1"/>
  <c r="CR71" i="1"/>
  <c r="CQ72" i="1"/>
  <c r="CQ73" i="1"/>
  <c r="CQ74" i="1"/>
  <c r="CQ75" i="1"/>
  <c r="CQ76" i="1"/>
  <c r="CQ77" i="1"/>
  <c r="CQ71" i="1"/>
  <c r="CP72" i="1"/>
  <c r="CP73" i="1"/>
  <c r="CP74" i="1"/>
  <c r="CP75" i="1"/>
  <c r="CP76" i="1"/>
  <c r="CP77" i="1"/>
  <c r="CP71" i="1"/>
  <c r="CO73" i="1"/>
  <c r="CO72" i="1"/>
  <c r="CO74" i="1"/>
  <c r="CO75" i="1"/>
  <c r="CO76" i="1"/>
  <c r="CO77" i="1"/>
  <c r="CO71" i="1"/>
  <c r="CN72" i="1"/>
  <c r="CN73" i="1"/>
  <c r="CN74" i="1"/>
  <c r="CN75" i="1"/>
  <c r="CN76" i="1"/>
  <c r="CN77" i="1"/>
  <c r="CN71" i="1"/>
  <c r="CM74" i="1"/>
  <c r="CM72" i="1"/>
  <c r="CM73" i="1"/>
  <c r="CM75" i="1"/>
  <c r="CM76" i="1"/>
  <c r="CM77" i="1"/>
  <c r="CM71" i="1"/>
  <c r="CL74" i="1"/>
  <c r="CL72" i="1"/>
  <c r="CL73" i="1"/>
  <c r="CL75" i="1"/>
  <c r="CL76" i="1"/>
  <c r="CL77" i="1"/>
  <c r="CL71" i="1"/>
  <c r="CK77" i="1"/>
  <c r="CK72" i="1"/>
  <c r="CK73" i="1"/>
  <c r="CK74" i="1"/>
  <c r="CK75" i="1"/>
  <c r="CK76" i="1"/>
  <c r="CK71" i="1"/>
  <c r="CL70" i="1"/>
  <c r="CM70" i="1"/>
  <c r="CN70" i="1"/>
  <c r="CO70" i="1"/>
  <c r="CP70" i="1"/>
  <c r="CQ70" i="1"/>
  <c r="CR70" i="1"/>
  <c r="CK70" i="1"/>
  <c r="CR67" i="1"/>
  <c r="CR63" i="1"/>
  <c r="CR61" i="1"/>
  <c r="CR62" i="1"/>
  <c r="CR64" i="1"/>
  <c r="CR65" i="1"/>
  <c r="CR66" i="1"/>
  <c r="CR60" i="1"/>
  <c r="CQ61" i="1"/>
  <c r="CQ62" i="1"/>
  <c r="CQ63" i="1"/>
  <c r="CQ64" i="1"/>
  <c r="CQ65" i="1"/>
  <c r="CQ66" i="1"/>
  <c r="CQ60" i="1"/>
  <c r="CP61" i="1"/>
  <c r="CP62" i="1"/>
  <c r="CP63" i="1"/>
  <c r="CP64" i="1"/>
  <c r="CP65" i="1"/>
  <c r="CP66" i="1"/>
  <c r="CO60" i="1"/>
  <c r="CP59" i="1"/>
  <c r="CP60" i="1"/>
  <c r="CO61" i="1"/>
  <c r="CO62" i="1"/>
  <c r="CO63" i="1"/>
  <c r="CO64" i="1"/>
  <c r="CO65" i="1"/>
  <c r="CO66" i="1"/>
  <c r="CN61" i="1"/>
  <c r="CN62" i="1"/>
  <c r="CN63" i="1"/>
  <c r="CN64" i="1"/>
  <c r="CN65" i="1"/>
  <c r="CN66" i="1"/>
  <c r="CN60" i="1"/>
  <c r="CM61" i="1"/>
  <c r="CM62" i="1"/>
  <c r="CM63" i="1"/>
  <c r="CM64" i="1"/>
  <c r="CM65" i="1"/>
  <c r="CM66" i="1"/>
  <c r="CM60" i="1"/>
  <c r="CL61" i="1"/>
  <c r="CL62" i="1"/>
  <c r="CL63" i="1"/>
  <c r="CL64" i="1"/>
  <c r="CL65" i="1"/>
  <c r="CL66" i="1"/>
  <c r="CL60" i="1"/>
  <c r="CK61" i="1"/>
  <c r="CK62" i="1"/>
  <c r="CK63" i="1"/>
  <c r="CK64" i="1"/>
  <c r="CK65" i="1"/>
  <c r="CK66" i="1"/>
  <c r="CK60" i="1"/>
  <c r="CL59" i="1"/>
  <c r="CM59" i="1"/>
  <c r="CN59" i="1"/>
  <c r="CO59" i="1"/>
  <c r="CQ59" i="1"/>
  <c r="CR59" i="1"/>
  <c r="CK59" i="1"/>
  <c r="CR56" i="1"/>
  <c r="CR50" i="1"/>
  <c r="CR51" i="1"/>
  <c r="CR52" i="1"/>
  <c r="CR53" i="1"/>
  <c r="CR54" i="1"/>
  <c r="CR55" i="1"/>
  <c r="CR49" i="1"/>
  <c r="CQ50" i="1"/>
  <c r="CQ51" i="1"/>
  <c r="CQ52" i="1"/>
  <c r="CQ53" i="1"/>
  <c r="CQ54" i="1"/>
  <c r="CQ55" i="1"/>
  <c r="CQ49" i="1"/>
  <c r="CP50" i="1"/>
  <c r="CP51" i="1"/>
  <c r="CP52" i="1"/>
  <c r="CP53" i="1"/>
  <c r="CP54" i="1"/>
  <c r="CP55" i="1"/>
  <c r="CP49" i="1"/>
  <c r="CO50" i="1"/>
  <c r="CO51" i="1"/>
  <c r="CO52" i="1"/>
  <c r="CO53" i="1"/>
  <c r="CO54" i="1"/>
  <c r="CO55" i="1"/>
  <c r="CO49" i="1"/>
  <c r="CN50" i="1"/>
  <c r="CN51" i="1"/>
  <c r="CN52" i="1"/>
  <c r="CN53" i="1"/>
  <c r="CN54" i="1"/>
  <c r="CN55" i="1"/>
  <c r="CN49" i="1"/>
  <c r="CM50" i="1"/>
  <c r="CM51" i="1"/>
  <c r="CM52" i="1"/>
  <c r="CM53" i="1"/>
  <c r="CM54" i="1"/>
  <c r="CM55" i="1"/>
  <c r="CM49" i="1"/>
  <c r="CL50" i="1"/>
  <c r="CL51" i="1"/>
  <c r="CL52" i="1"/>
  <c r="CL53" i="1"/>
  <c r="CL54" i="1"/>
  <c r="CL55" i="1"/>
  <c r="CL49" i="1"/>
  <c r="CM48" i="1"/>
  <c r="CN48" i="1"/>
  <c r="CO48" i="1"/>
  <c r="CP48" i="1"/>
  <c r="CQ48" i="1"/>
  <c r="CR48" i="1"/>
  <c r="CK50" i="1"/>
  <c r="CK49" i="1"/>
  <c r="CK51" i="1"/>
  <c r="CK52" i="1"/>
  <c r="CK53" i="1"/>
  <c r="CK54" i="1"/>
  <c r="CK55" i="1"/>
  <c r="CH89" i="1"/>
  <c r="CH83" i="1"/>
  <c r="CH84" i="1"/>
  <c r="CH85" i="1"/>
  <c r="CH86" i="1"/>
  <c r="CH87" i="1"/>
  <c r="CH88" i="1"/>
  <c r="CH82" i="1"/>
  <c r="CG83" i="1"/>
  <c r="CG84" i="1"/>
  <c r="CG85" i="1"/>
  <c r="CG86" i="1"/>
  <c r="CG87" i="1"/>
  <c r="CG88" i="1"/>
  <c r="CG82" i="1"/>
  <c r="CF83" i="1"/>
  <c r="CF84" i="1"/>
  <c r="CF85" i="1"/>
  <c r="CF86" i="1"/>
  <c r="CF87" i="1"/>
  <c r="CF88" i="1"/>
  <c r="CF82" i="1"/>
  <c r="CE83" i="1"/>
  <c r="CE84" i="1"/>
  <c r="CE85" i="1"/>
  <c r="CE86" i="1"/>
  <c r="CE87" i="1"/>
  <c r="CE88" i="1"/>
  <c r="CE82" i="1"/>
  <c r="CD83" i="1"/>
  <c r="CD84" i="1"/>
  <c r="CD85" i="1"/>
  <c r="CD86" i="1"/>
  <c r="CD87" i="1"/>
  <c r="CD88" i="1"/>
  <c r="CD82" i="1"/>
  <c r="CC83" i="1"/>
  <c r="CC84" i="1"/>
  <c r="CC85" i="1"/>
  <c r="CC86" i="1"/>
  <c r="CC87" i="1"/>
  <c r="CC88" i="1"/>
  <c r="CC82" i="1"/>
  <c r="CB83" i="1"/>
  <c r="CB84" i="1"/>
  <c r="CB85" i="1"/>
  <c r="CB86" i="1"/>
  <c r="CB87" i="1"/>
  <c r="CB88" i="1"/>
  <c r="CB82" i="1"/>
  <c r="CA83" i="1"/>
  <c r="CA84" i="1"/>
  <c r="CA85" i="1"/>
  <c r="CA86" i="1"/>
  <c r="CA87" i="1"/>
  <c r="CA88" i="1"/>
  <c r="CA82" i="1"/>
  <c r="CA81" i="1"/>
  <c r="CB81" i="1"/>
  <c r="CC81" i="1"/>
  <c r="CD81" i="1"/>
  <c r="CE81" i="1"/>
  <c r="CF81" i="1"/>
  <c r="CG81" i="1"/>
  <c r="CH81" i="1"/>
  <c r="CH72" i="1"/>
  <c r="CH73" i="1"/>
  <c r="CH74" i="1"/>
  <c r="CH75" i="1"/>
  <c r="CH76" i="1"/>
  <c r="CH77" i="1"/>
  <c r="CH71" i="1"/>
  <c r="CG72" i="1"/>
  <c r="CG73" i="1"/>
  <c r="CG74" i="1"/>
  <c r="CG75" i="1"/>
  <c r="CG76" i="1"/>
  <c r="CG77" i="1"/>
  <c r="CG71" i="1"/>
  <c r="CF72" i="1"/>
  <c r="CF73" i="1"/>
  <c r="CF74" i="1"/>
  <c r="CF75" i="1"/>
  <c r="CF76" i="1"/>
  <c r="CF77" i="1"/>
  <c r="CF71" i="1"/>
  <c r="CE72" i="1"/>
  <c r="CE73" i="1"/>
  <c r="CE74" i="1"/>
  <c r="CE75" i="1"/>
  <c r="CE76" i="1"/>
  <c r="CE77" i="1"/>
  <c r="CE71" i="1"/>
  <c r="CD72" i="1"/>
  <c r="CD73" i="1"/>
  <c r="CD74" i="1"/>
  <c r="CD75" i="1"/>
  <c r="CD76" i="1"/>
  <c r="CD77" i="1"/>
  <c r="CD71" i="1"/>
  <c r="CC72" i="1"/>
  <c r="CC73" i="1"/>
  <c r="CC74" i="1"/>
  <c r="CC75" i="1"/>
  <c r="CC76" i="1"/>
  <c r="CC77" i="1"/>
  <c r="CC71" i="1"/>
  <c r="CB72" i="1"/>
  <c r="CB73" i="1"/>
  <c r="CB74" i="1"/>
  <c r="CB75" i="1"/>
  <c r="CB76" i="1"/>
  <c r="CB77" i="1"/>
  <c r="CB71" i="1"/>
  <c r="CA72" i="1"/>
  <c r="CA73" i="1"/>
  <c r="CA74" i="1"/>
  <c r="CA75" i="1"/>
  <c r="CA76" i="1"/>
  <c r="CA77" i="1"/>
  <c r="CA71" i="1"/>
  <c r="CB70" i="1"/>
  <c r="CC70" i="1"/>
  <c r="CD70" i="1"/>
  <c r="CE70" i="1"/>
  <c r="CF70" i="1"/>
  <c r="CG70" i="1"/>
  <c r="CH70" i="1"/>
  <c r="CA70" i="1"/>
  <c r="CH67" i="1"/>
  <c r="CH61" i="1"/>
  <c r="CH62" i="1"/>
  <c r="CH63" i="1"/>
  <c r="CH64" i="1"/>
  <c r="CH65" i="1"/>
  <c r="CH66" i="1"/>
  <c r="CH60" i="1"/>
  <c r="CG61" i="1"/>
  <c r="CG62" i="1"/>
  <c r="CG63" i="1"/>
  <c r="CG64" i="1"/>
  <c r="CG65" i="1"/>
  <c r="CG66" i="1"/>
  <c r="CG60" i="1"/>
  <c r="CF61" i="1"/>
  <c r="CF62" i="1"/>
  <c r="CF63" i="1"/>
  <c r="CF64" i="1"/>
  <c r="CF65" i="1"/>
  <c r="CF66" i="1"/>
  <c r="CF60" i="1"/>
  <c r="CE61" i="1"/>
  <c r="CE62" i="1"/>
  <c r="CE63" i="1"/>
  <c r="CE64" i="1"/>
  <c r="CE65" i="1"/>
  <c r="CE66" i="1"/>
  <c r="CE60" i="1"/>
  <c r="CD61" i="1"/>
  <c r="CD62" i="1"/>
  <c r="CD63" i="1"/>
  <c r="CD64" i="1"/>
  <c r="CD65" i="1"/>
  <c r="CD66" i="1"/>
  <c r="CD60" i="1"/>
  <c r="CB61" i="1"/>
  <c r="CB62" i="1"/>
  <c r="CB63" i="1"/>
  <c r="CB64" i="1"/>
  <c r="CB65" i="1"/>
  <c r="CB66" i="1"/>
  <c r="CC61" i="1"/>
  <c r="CC62" i="1"/>
  <c r="CC63" i="1"/>
  <c r="CC64" i="1"/>
  <c r="CC65" i="1"/>
  <c r="CC66" i="1"/>
  <c r="CB60" i="1"/>
  <c r="CC60" i="1"/>
  <c r="CA65" i="1"/>
  <c r="CA62" i="1"/>
  <c r="CA61" i="1"/>
  <c r="CA63" i="1"/>
  <c r="CA64" i="1"/>
  <c r="CA66" i="1"/>
  <c r="CA60" i="1"/>
  <c r="CB59" i="1"/>
  <c r="CC59" i="1"/>
  <c r="CD59" i="1"/>
  <c r="CE59" i="1"/>
  <c r="CF59" i="1"/>
  <c r="CG59" i="1"/>
  <c r="CH59" i="1"/>
  <c r="CA59" i="1"/>
  <c r="CH50" i="1"/>
  <c r="CH51" i="1"/>
  <c r="CH52" i="1"/>
  <c r="CH53" i="1"/>
  <c r="CH54" i="1"/>
  <c r="CH55" i="1"/>
  <c r="CH49" i="1"/>
  <c r="CH48" i="1"/>
  <c r="CG50" i="1"/>
  <c r="CG51" i="1"/>
  <c r="CG52" i="1"/>
  <c r="CG53" i="1"/>
  <c r="CG54" i="1"/>
  <c r="CG55" i="1"/>
  <c r="CG49" i="1"/>
  <c r="CG48" i="1"/>
  <c r="CF50" i="1"/>
  <c r="CF51" i="1"/>
  <c r="CF52" i="1"/>
  <c r="CF53" i="1"/>
  <c r="CF54" i="1"/>
  <c r="CF55" i="1"/>
  <c r="CF49" i="1"/>
  <c r="CF48" i="1"/>
  <c r="CE50" i="1"/>
  <c r="CE51" i="1"/>
  <c r="CE52" i="1"/>
  <c r="CE53" i="1"/>
  <c r="CE54" i="1"/>
  <c r="CE55" i="1"/>
  <c r="CE49" i="1"/>
  <c r="CE48" i="1"/>
  <c r="CD50" i="1"/>
  <c r="CD51" i="1"/>
  <c r="CD52" i="1"/>
  <c r="CD53" i="1"/>
  <c r="CD54" i="1"/>
  <c r="CD55" i="1"/>
  <c r="CD49" i="1"/>
  <c r="CD48" i="1"/>
  <c r="CC50" i="1"/>
  <c r="CC51" i="1"/>
  <c r="CC52" i="1"/>
  <c r="CC53" i="1"/>
  <c r="CC54" i="1"/>
  <c r="CC55" i="1"/>
  <c r="CC49" i="1"/>
  <c r="CC48" i="1"/>
  <c r="CB50" i="1"/>
  <c r="CB51" i="1"/>
  <c r="CB52" i="1"/>
  <c r="CB53" i="1"/>
  <c r="CB54" i="1"/>
  <c r="CB55" i="1"/>
  <c r="CB49" i="1"/>
  <c r="CB48" i="1"/>
  <c r="CA51" i="1"/>
  <c r="CA52" i="1"/>
  <c r="CA53" i="1"/>
  <c r="CA54" i="1"/>
  <c r="CA55" i="1"/>
  <c r="CA50" i="1"/>
  <c r="CA49" i="1"/>
  <c r="CA48" i="1"/>
  <c r="BC17" i="3" l="1"/>
  <c r="AZ17" i="3"/>
  <c r="AY17" i="3"/>
  <c r="AO17" i="3"/>
  <c r="BB17" i="3"/>
  <c r="AW17" i="3"/>
  <c r="AM17" i="3"/>
  <c r="AD17" i="3"/>
  <c r="W17" i="3"/>
  <c r="U17" i="3"/>
  <c r="AJ17" i="3"/>
  <c r="AL17" i="3"/>
  <c r="BD17" i="3"/>
  <c r="T17" i="3"/>
  <c r="AR17" i="3"/>
  <c r="BA17" i="3"/>
  <c r="AE17" i="3"/>
  <c r="AX17" i="3"/>
  <c r="R17" i="3"/>
  <c r="AC17" i="3"/>
  <c r="S17" i="3"/>
  <c r="Y17" i="3"/>
  <c r="AG17" i="3"/>
  <c r="X17" i="3"/>
  <c r="AQ17" i="3"/>
  <c r="AP17" i="3"/>
  <c r="V17" i="3"/>
  <c r="AF17" i="3"/>
  <c r="AV17" i="3"/>
  <c r="AT17" i="3"/>
  <c r="AA17" i="3"/>
  <c r="AU17" i="3"/>
  <c r="AK17" i="3"/>
  <c r="AB17" i="3"/>
  <c r="AS17" i="3"/>
  <c r="AI17" i="3"/>
  <c r="Z17" i="3"/>
  <c r="AN17" i="3"/>
  <c r="AH17" i="3"/>
  <c r="DB89" i="1"/>
  <c r="DB78" i="1"/>
  <c r="DB67" i="1"/>
  <c r="CR89" i="1"/>
  <c r="CR78" i="1"/>
  <c r="CH78" i="1"/>
  <c r="CH56" i="1"/>
  <c r="DA42" i="1"/>
  <c r="DA41" i="1"/>
  <c r="DA40" i="1"/>
  <c r="DA39" i="1"/>
  <c r="DA38" i="1"/>
  <c r="DA37" i="1"/>
  <c r="DA36" i="1"/>
  <c r="DA35" i="1"/>
  <c r="DA34" i="1"/>
  <c r="DA31" i="1"/>
  <c r="DA30" i="1"/>
  <c r="DA29" i="1"/>
  <c r="DA28" i="1"/>
  <c r="DA27" i="1"/>
  <c r="DA26" i="1"/>
  <c r="DA25" i="1"/>
  <c r="DA24" i="1"/>
  <c r="DA22" i="1"/>
  <c r="DA21" i="1"/>
  <c r="DA20" i="1"/>
  <c r="DA19" i="1"/>
  <c r="DA18" i="1"/>
  <c r="DA17" i="1"/>
  <c r="DA16" i="1"/>
  <c r="DA15" i="1"/>
  <c r="DA12" i="1"/>
  <c r="DA14" i="1"/>
  <c r="BE18" i="3" l="1"/>
  <c r="BG18" i="3"/>
  <c r="BF18" i="3"/>
  <c r="BO25" i="1"/>
  <c r="BO26" i="1"/>
  <c r="BO27" i="1"/>
  <c r="BO28" i="1"/>
  <c r="BO29" i="1"/>
  <c r="BO30" i="1"/>
  <c r="BO31" i="1"/>
  <c r="BO34" i="1"/>
  <c r="BO35" i="1"/>
  <c r="BO36" i="1"/>
  <c r="BO37" i="1"/>
  <c r="BO38" i="1"/>
  <c r="BO39" i="1"/>
  <c r="BO40" i="1"/>
  <c r="BO41" i="1"/>
  <c r="BN25" i="1"/>
  <c r="BN26" i="1"/>
  <c r="BN27" i="1"/>
  <c r="BN28" i="1"/>
  <c r="BN29" i="1"/>
  <c r="BN30" i="1"/>
  <c r="BN31" i="1"/>
  <c r="BN34" i="1"/>
  <c r="BN35" i="1"/>
  <c r="BN36" i="1"/>
  <c r="BN37" i="1"/>
  <c r="BN38" i="1"/>
  <c r="BN39" i="1"/>
  <c r="BN40" i="1"/>
  <c r="BN41" i="1"/>
  <c r="BM25" i="1"/>
  <c r="BM26" i="1"/>
  <c r="BM27" i="1"/>
  <c r="BM28" i="1"/>
  <c r="BM29" i="1"/>
  <c r="BM30" i="1"/>
  <c r="BM31" i="1"/>
  <c r="BM34" i="1"/>
  <c r="BM35" i="1"/>
  <c r="BM36" i="1"/>
  <c r="BM37" i="1"/>
  <c r="BM38" i="1"/>
  <c r="BM39" i="1"/>
  <c r="BM40" i="1"/>
  <c r="BM41" i="1"/>
  <c r="BM24" i="1"/>
  <c r="BL25" i="1"/>
  <c r="BL26" i="1"/>
  <c r="BL27" i="1"/>
  <c r="BL28" i="1"/>
  <c r="BL29" i="1"/>
  <c r="BL30" i="1"/>
  <c r="BL31" i="1"/>
  <c r="BL34" i="1"/>
  <c r="BL35" i="1"/>
  <c r="BL36" i="1"/>
  <c r="BL37" i="1"/>
  <c r="BL38" i="1"/>
  <c r="BL39" i="1"/>
  <c r="BL40" i="1"/>
  <c r="BL41" i="1"/>
  <c r="BK25" i="1"/>
  <c r="BK26" i="1"/>
  <c r="BK27" i="1"/>
  <c r="BK28" i="1"/>
  <c r="BK29" i="1"/>
  <c r="BK30" i="1"/>
  <c r="BK31" i="1"/>
  <c r="BK34" i="1"/>
  <c r="BK35" i="1"/>
  <c r="BK36" i="1"/>
  <c r="BK37" i="1"/>
  <c r="BK38" i="1"/>
  <c r="BK39" i="1"/>
  <c r="BK40" i="1"/>
  <c r="BK41" i="1"/>
  <c r="BJ25" i="1"/>
  <c r="BJ26" i="1"/>
  <c r="BJ27" i="1"/>
  <c r="BJ28" i="1"/>
  <c r="BJ29" i="1"/>
  <c r="BJ30" i="1"/>
  <c r="BJ31" i="1"/>
  <c r="BJ34" i="1"/>
  <c r="BJ35" i="1"/>
  <c r="BJ36" i="1"/>
  <c r="BJ37" i="1"/>
  <c r="BJ38" i="1"/>
  <c r="BJ39" i="1"/>
  <c r="BJ40" i="1"/>
  <c r="BJ41" i="1"/>
  <c r="BI25" i="1"/>
  <c r="BI26" i="1"/>
  <c r="BI27" i="1"/>
  <c r="BI28" i="1"/>
  <c r="BI29" i="1"/>
  <c r="BI30" i="1"/>
  <c r="BI31" i="1"/>
  <c r="BI34" i="1"/>
  <c r="BI35" i="1"/>
  <c r="BI36" i="1"/>
  <c r="BI37" i="1"/>
  <c r="BI38" i="1"/>
  <c r="BI39" i="1"/>
  <c r="BI40" i="1"/>
  <c r="BI41" i="1"/>
  <c r="BI24" i="1"/>
  <c r="BJ24" i="1"/>
  <c r="BK24" i="1"/>
  <c r="BL24" i="1"/>
  <c r="BN24" i="1"/>
  <c r="BO24" i="1"/>
  <c r="BH19" i="1"/>
  <c r="BH20" i="1"/>
  <c r="BH21" i="1"/>
  <c r="BH24" i="1"/>
  <c r="BP24" i="1" s="1"/>
  <c r="BH25" i="1"/>
  <c r="BH26" i="1"/>
  <c r="BH27" i="1"/>
  <c r="BH28" i="1"/>
  <c r="BQ28" i="1" s="1"/>
  <c r="BH29" i="1"/>
  <c r="BH30" i="1"/>
  <c r="BH31" i="1"/>
  <c r="BH34" i="1"/>
  <c r="BH35" i="1"/>
  <c r="BH36" i="1"/>
  <c r="BH37" i="1"/>
  <c r="BH38" i="1"/>
  <c r="BH39" i="1"/>
  <c r="BH40" i="1"/>
  <c r="BH41" i="1"/>
  <c r="BO15" i="1"/>
  <c r="BO16" i="1"/>
  <c r="BO17" i="1"/>
  <c r="BO18" i="1"/>
  <c r="BO19" i="1"/>
  <c r="BO20" i="1"/>
  <c r="BO21" i="1"/>
  <c r="BN15" i="1"/>
  <c r="BN16" i="1"/>
  <c r="BN17" i="1"/>
  <c r="BN18" i="1"/>
  <c r="BN19" i="1"/>
  <c r="BN20" i="1"/>
  <c r="BN21" i="1"/>
  <c r="BM15" i="1"/>
  <c r="BM16" i="1"/>
  <c r="BM17" i="1"/>
  <c r="BM18" i="1"/>
  <c r="BM19" i="1"/>
  <c r="BM20" i="1"/>
  <c r="BM21" i="1"/>
  <c r="BL15" i="1"/>
  <c r="BL16" i="1"/>
  <c r="BL17" i="1"/>
  <c r="BL18" i="1"/>
  <c r="BL19" i="1"/>
  <c r="BL20" i="1"/>
  <c r="BL21" i="1"/>
  <c r="BK15" i="1"/>
  <c r="BK16" i="1"/>
  <c r="BK17" i="1"/>
  <c r="BK18" i="1"/>
  <c r="BK19" i="1"/>
  <c r="BK20" i="1"/>
  <c r="BK21" i="1"/>
  <c r="BJ15" i="1"/>
  <c r="BJ16" i="1"/>
  <c r="BJ17" i="1"/>
  <c r="BJ18" i="1"/>
  <c r="BJ19" i="1"/>
  <c r="BJ20" i="1"/>
  <c r="BJ21" i="1"/>
  <c r="BI15" i="1"/>
  <c r="BI16" i="1"/>
  <c r="BI17" i="1"/>
  <c r="BI18" i="1"/>
  <c r="BI19" i="1"/>
  <c r="BI20" i="1"/>
  <c r="BI21" i="1"/>
  <c r="BI14" i="1"/>
  <c r="BJ14" i="1"/>
  <c r="BK14" i="1"/>
  <c r="BL14" i="1"/>
  <c r="BM14" i="1"/>
  <c r="BN14" i="1"/>
  <c r="BO14" i="1"/>
  <c r="BH14" i="1"/>
  <c r="BP14" i="1" s="1"/>
  <c r="BH15" i="1"/>
  <c r="BH16" i="1"/>
  <c r="BH17" i="1"/>
  <c r="BH18" i="1"/>
  <c r="BO5" i="1"/>
  <c r="BO6" i="1"/>
  <c r="BO7" i="1"/>
  <c r="BO8" i="1"/>
  <c r="BO9" i="1"/>
  <c r="BO10" i="1"/>
  <c r="BO11" i="1"/>
  <c r="BN5" i="1"/>
  <c r="BN6" i="1"/>
  <c r="BN7" i="1"/>
  <c r="BN8" i="1"/>
  <c r="BN9" i="1"/>
  <c r="BN10" i="1"/>
  <c r="BN11" i="1"/>
  <c r="BM5" i="1"/>
  <c r="BM6" i="1"/>
  <c r="BM7" i="1"/>
  <c r="BM8" i="1"/>
  <c r="BM9" i="1"/>
  <c r="BM10" i="1"/>
  <c r="BM11" i="1"/>
  <c r="BL5" i="1"/>
  <c r="BL6" i="1"/>
  <c r="BL7" i="1"/>
  <c r="BL8" i="1"/>
  <c r="BL9" i="1"/>
  <c r="BL10" i="1"/>
  <c r="BL11" i="1"/>
  <c r="BO4" i="1"/>
  <c r="BK5" i="1"/>
  <c r="BK6" i="1"/>
  <c r="BK7" i="1"/>
  <c r="BK8" i="1"/>
  <c r="BK9" i="1"/>
  <c r="BK10" i="1"/>
  <c r="BK11" i="1"/>
  <c r="BJ5" i="1"/>
  <c r="BJ6" i="1"/>
  <c r="BJ7" i="1"/>
  <c r="BJ8" i="1"/>
  <c r="BJ9" i="1"/>
  <c r="BJ10" i="1"/>
  <c r="BJ11" i="1"/>
  <c r="BI5" i="1"/>
  <c r="BI6" i="1"/>
  <c r="BI7" i="1"/>
  <c r="BI8" i="1"/>
  <c r="BI9" i="1"/>
  <c r="BI10" i="1"/>
  <c r="BI11" i="1"/>
  <c r="BH5" i="1"/>
  <c r="BH6" i="1"/>
  <c r="BH7" i="1"/>
  <c r="BH8" i="1"/>
  <c r="BH9" i="1"/>
  <c r="BH10" i="1"/>
  <c r="BH11" i="1"/>
  <c r="BI4" i="1"/>
  <c r="BJ4" i="1"/>
  <c r="BK4" i="1"/>
  <c r="BL4" i="1"/>
  <c r="BM4" i="1"/>
  <c r="BN4" i="1"/>
  <c r="BH4" i="1"/>
  <c r="BP4" i="1" s="1"/>
  <c r="BH18" i="3" l="1"/>
  <c r="BQ18" i="1"/>
  <c r="BX14" i="1"/>
  <c r="CH14" i="1" s="1"/>
  <c r="BU21" i="1"/>
  <c r="BT14" i="1"/>
  <c r="BV21" i="1"/>
  <c r="BX19" i="1"/>
  <c r="CH19" i="1" s="1"/>
  <c r="BT31" i="1"/>
  <c r="BQ26" i="1"/>
  <c r="BX24" i="1"/>
  <c r="CH24" i="1" s="1"/>
  <c r="BX28" i="1"/>
  <c r="CH28" i="1" s="1"/>
  <c r="BX31" i="1"/>
  <c r="CH31" i="1" s="1"/>
  <c r="BQ30" i="1"/>
  <c r="BS24" i="1"/>
  <c r="BW4" i="1"/>
  <c r="BS4" i="1"/>
  <c r="BQ9" i="1"/>
  <c r="BQ5" i="1"/>
  <c r="BR8" i="1"/>
  <c r="BX7" i="1"/>
  <c r="BQ17" i="1"/>
  <c r="BX18" i="1"/>
  <c r="CH18" i="1" s="1"/>
  <c r="BQ31" i="1"/>
  <c r="BQ27" i="1"/>
  <c r="BQ21" i="1"/>
  <c r="BW24" i="1"/>
  <c r="BR24" i="1"/>
  <c r="BS31" i="1"/>
  <c r="BX27" i="1"/>
  <c r="CH27" i="1" s="1"/>
  <c r="BT4" i="1"/>
  <c r="BQ6" i="1"/>
  <c r="BX8" i="1"/>
  <c r="BR21" i="1"/>
  <c r="BX15" i="1"/>
  <c r="CH15" i="1" s="1"/>
  <c r="BR4" i="1"/>
  <c r="BX10" i="1"/>
  <c r="BW14" i="1"/>
  <c r="BX21" i="1"/>
  <c r="CH21" i="1" s="1"/>
  <c r="BX17" i="1"/>
  <c r="CH17" i="1" s="1"/>
  <c r="BQ20" i="1"/>
  <c r="BU24" i="1"/>
  <c r="BR31" i="1"/>
  <c r="BV24" i="1"/>
  <c r="BW31" i="1"/>
  <c r="BX30" i="1"/>
  <c r="CH30" i="1" s="1"/>
  <c r="BX26" i="1"/>
  <c r="CH26" i="1" s="1"/>
  <c r="BX5" i="1"/>
  <c r="BS11" i="1"/>
  <c r="BX6" i="1"/>
  <c r="BX11" i="1"/>
  <c r="BQ10" i="1"/>
  <c r="BT11" i="1"/>
  <c r="BU14" i="1"/>
  <c r="CA28" i="1"/>
  <c r="BV4" i="1"/>
  <c r="BQ8" i="1"/>
  <c r="BR11" i="1"/>
  <c r="BR7" i="1"/>
  <c r="BW11" i="1"/>
  <c r="BQ16" i="1"/>
  <c r="BS14" i="1"/>
  <c r="BT21" i="1"/>
  <c r="BU4" i="1"/>
  <c r="BQ11" i="1"/>
  <c r="BQ7" i="1"/>
  <c r="BR10" i="1"/>
  <c r="BR6" i="1"/>
  <c r="BX4" i="1"/>
  <c r="BV11" i="1"/>
  <c r="BQ15" i="1"/>
  <c r="BV14" i="1"/>
  <c r="BR14" i="1"/>
  <c r="BS21" i="1"/>
  <c r="BW21" i="1"/>
  <c r="BX20" i="1"/>
  <c r="CH20" i="1" s="1"/>
  <c r="BX16" i="1"/>
  <c r="CH16" i="1" s="1"/>
  <c r="BQ29" i="1"/>
  <c r="BQ25" i="1"/>
  <c r="BQ19" i="1"/>
  <c r="BT24" i="1"/>
  <c r="BU31" i="1"/>
  <c r="BV31" i="1"/>
  <c r="BX29" i="1"/>
  <c r="CH29" i="1" s="1"/>
  <c r="BX25" i="1"/>
  <c r="CH25" i="1" s="1"/>
  <c r="BP34" i="1"/>
  <c r="BR9" i="1"/>
  <c r="BR5" i="1"/>
  <c r="BU11" i="1"/>
  <c r="BX9" i="1"/>
  <c r="BS29" i="1"/>
  <c r="AX18" i="3" l="1"/>
  <c r="AE18" i="3"/>
  <c r="AU18" i="3"/>
  <c r="AK18" i="3"/>
  <c r="AA18" i="3"/>
  <c r="X18" i="3"/>
  <c r="AR18" i="3"/>
  <c r="U18" i="3"/>
  <c r="V18" i="3"/>
  <c r="AP18" i="3"/>
  <c r="BB18" i="3"/>
  <c r="Z18" i="3"/>
  <c r="AY18" i="3"/>
  <c r="AO18" i="3"/>
  <c r="R18" i="3"/>
  <c r="AS18" i="3"/>
  <c r="AI18" i="3"/>
  <c r="Y18" i="3"/>
  <c r="AV18" i="3"/>
  <c r="AB18" i="3"/>
  <c r="AF18" i="3"/>
  <c r="AD18" i="3"/>
  <c r="BC18" i="3"/>
  <c r="S18" i="3"/>
  <c r="BD18" i="3"/>
  <c r="AW18" i="3"/>
  <c r="AM18" i="3"/>
  <c r="AC18" i="3"/>
  <c r="AZ18" i="3"/>
  <c r="AT18" i="3"/>
  <c r="AJ18" i="3"/>
  <c r="T18" i="3"/>
  <c r="AG18" i="3"/>
  <c r="W18" i="3"/>
  <c r="AL18" i="3"/>
  <c r="BA18" i="3"/>
  <c r="AQ18" i="3"/>
  <c r="AN18" i="3"/>
  <c r="AH18" i="3"/>
  <c r="BX40" i="1"/>
  <c r="CH40" i="1" s="1"/>
  <c r="BT41" i="1"/>
  <c r="BW34" i="1"/>
  <c r="BX36" i="1"/>
  <c r="CH36" i="1" s="1"/>
  <c r="BS34" i="1"/>
  <c r="CA25" i="1"/>
  <c r="CH4" i="1"/>
  <c r="CH8" i="1"/>
  <c r="CD31" i="1"/>
  <c r="CD14" i="1"/>
  <c r="CE11" i="1"/>
  <c r="CF31" i="1"/>
  <c r="BT34" i="1"/>
  <c r="CA29" i="1"/>
  <c r="CF14" i="1"/>
  <c r="CB6" i="1"/>
  <c r="CE4" i="1"/>
  <c r="CG11" i="1"/>
  <c r="CF4" i="1"/>
  <c r="CE14" i="1"/>
  <c r="CH6" i="1"/>
  <c r="CF24" i="1"/>
  <c r="CE24" i="1"/>
  <c r="CB4" i="1"/>
  <c r="CA6" i="1"/>
  <c r="BX41" i="1"/>
  <c r="CH41" i="1" s="1"/>
  <c r="CB24" i="1"/>
  <c r="CA31" i="1"/>
  <c r="CA17" i="1"/>
  <c r="CA9" i="1"/>
  <c r="BX38" i="1"/>
  <c r="CH38" i="1" s="1"/>
  <c r="BQ38" i="1"/>
  <c r="CE21" i="1"/>
  <c r="CH9" i="1"/>
  <c r="BX39" i="1"/>
  <c r="CH39" i="1" s="1"/>
  <c r="BU41" i="1"/>
  <c r="CB14" i="1"/>
  <c r="CA16" i="1"/>
  <c r="BV34" i="1"/>
  <c r="BQ40" i="1"/>
  <c r="BX37" i="1"/>
  <c r="CH37" i="1" s="1"/>
  <c r="CA27" i="1"/>
  <c r="BX34" i="1"/>
  <c r="CH34" i="1" s="1"/>
  <c r="CB5" i="1"/>
  <c r="CD24" i="1"/>
  <c r="CA15" i="1"/>
  <c r="CG31" i="1"/>
  <c r="CD4" i="1"/>
  <c r="CC31" i="1"/>
  <c r="CG24" i="1"/>
  <c r="BQ37" i="1"/>
  <c r="CH7" i="1"/>
  <c r="CC4" i="1"/>
  <c r="CC24" i="1"/>
  <c r="CA11" i="1"/>
  <c r="CA8" i="1"/>
  <c r="CH11" i="1"/>
  <c r="BR41" i="1"/>
  <c r="CH10" i="1"/>
  <c r="BR34" i="1"/>
  <c r="CA5" i="1"/>
  <c r="CC29" i="1"/>
  <c r="BV41" i="1"/>
  <c r="BQ35" i="1"/>
  <c r="CG21" i="1"/>
  <c r="CB10" i="1"/>
  <c r="CD21" i="1"/>
  <c r="CB7" i="1"/>
  <c r="CD11" i="1"/>
  <c r="CC11" i="1"/>
  <c r="BU34" i="1"/>
  <c r="CA20" i="1"/>
  <c r="BR38" i="1"/>
  <c r="CB9" i="1"/>
  <c r="BX35" i="1"/>
  <c r="CH35" i="1" s="1"/>
  <c r="CE31" i="1"/>
  <c r="CA19" i="1"/>
  <c r="BQ39" i="1"/>
  <c r="CC21" i="1"/>
  <c r="CF11" i="1"/>
  <c r="CA7" i="1"/>
  <c r="CC14" i="1"/>
  <c r="CB11" i="1"/>
  <c r="CA10" i="1"/>
  <c r="CH5" i="1"/>
  <c r="BW41" i="1"/>
  <c r="CB31" i="1"/>
  <c r="BQ36" i="1"/>
  <c r="CG14" i="1"/>
  <c r="CB21" i="1"/>
  <c r="BS41" i="1"/>
  <c r="CA21" i="1"/>
  <c r="BQ41" i="1"/>
  <c r="CB8" i="1"/>
  <c r="CG4" i="1"/>
  <c r="CA30" i="1"/>
  <c r="CA26" i="1"/>
  <c r="CF21" i="1"/>
  <c r="CA18" i="1"/>
  <c r="BU9" i="1"/>
  <c r="BS39" i="1"/>
  <c r="BW36" i="1"/>
  <c r="BV15" i="1"/>
  <c r="BW25" i="1"/>
  <c r="BV30" i="1"/>
  <c r="BT20" i="1"/>
  <c r="BV28" i="1"/>
  <c r="BS18" i="1"/>
  <c r="BT30" i="1"/>
  <c r="BR15" i="1"/>
  <c r="BT26" i="1"/>
  <c r="BU26" i="1"/>
  <c r="BW29" i="1"/>
  <c r="BR28" i="1"/>
  <c r="BS28" i="1"/>
  <c r="BU27" i="1"/>
  <c r="BR26" i="1"/>
  <c r="BS25" i="1"/>
  <c r="BQ24" i="1"/>
  <c r="BT25" i="1"/>
  <c r="BV19" i="1"/>
  <c r="BW18" i="1"/>
  <c r="BT29" i="1"/>
  <c r="BU6" i="1"/>
  <c r="BV35" i="1"/>
  <c r="BV39" i="1"/>
  <c r="BU37" i="1"/>
  <c r="BT39" i="1"/>
  <c r="BR35" i="1"/>
  <c r="BR39" i="1"/>
  <c r="BV36" i="1"/>
  <c r="BT36" i="1"/>
  <c r="BS38" i="1"/>
  <c r="BR40" i="1"/>
  <c r="BW37" i="1"/>
  <c r="BT35" i="1"/>
  <c r="BS37" i="1"/>
  <c r="BW38" i="1"/>
  <c r="BV40" i="1"/>
  <c r="BU38" i="1"/>
  <c r="BT40" i="1"/>
  <c r="BR36" i="1"/>
  <c r="BS5" i="1"/>
  <c r="BV38" i="1"/>
  <c r="BW15" i="1"/>
  <c r="BV17" i="1"/>
  <c r="BU19" i="1"/>
  <c r="BS15" i="1"/>
  <c r="BW19" i="1"/>
  <c r="BU15" i="1"/>
  <c r="BT17" i="1"/>
  <c r="BS19" i="1"/>
  <c r="BR17" i="1"/>
  <c r="BQ14" i="1"/>
  <c r="BU16" i="1"/>
  <c r="BS20" i="1"/>
  <c r="BS16" i="1"/>
  <c r="BW16" i="1"/>
  <c r="BU20" i="1"/>
  <c r="BR18" i="1"/>
  <c r="BW20" i="1"/>
  <c r="BT18" i="1"/>
  <c r="BV18" i="1"/>
  <c r="BV8" i="1"/>
  <c r="BW39" i="1"/>
  <c r="BR37" i="1"/>
  <c r="BV26" i="1"/>
  <c r="BS17" i="1"/>
  <c r="BW8" i="1"/>
  <c r="BW40" i="1"/>
  <c r="BT16" i="1"/>
  <c r="BV9" i="1"/>
  <c r="BU8" i="1"/>
  <c r="BT8" i="1"/>
  <c r="BS7" i="1"/>
  <c r="BT5" i="1"/>
  <c r="BV7" i="1"/>
  <c r="BW5" i="1"/>
  <c r="BQ4" i="1"/>
  <c r="BW9" i="1"/>
  <c r="BT9" i="1"/>
  <c r="BS8" i="1"/>
  <c r="BT10" i="1"/>
  <c r="BV10" i="1"/>
  <c r="BV6" i="1"/>
  <c r="BT37" i="1"/>
  <c r="BT38" i="1"/>
  <c r="BV5" i="1"/>
  <c r="BU10" i="1"/>
  <c r="BW35" i="1"/>
  <c r="BU7" i="1"/>
  <c r="BS35" i="1"/>
  <c r="BQ34" i="1"/>
  <c r="BT15" i="1"/>
  <c r="BS10" i="1"/>
  <c r="BS40" i="1"/>
  <c r="BV20" i="1"/>
  <c r="BS9" i="1"/>
  <c r="BV37" i="1"/>
  <c r="BU17" i="1"/>
  <c r="BW6" i="1"/>
  <c r="BU40" i="1"/>
  <c r="BV16" i="1"/>
  <c r="BR20" i="1"/>
  <c r="BS30" i="1"/>
  <c r="BU29" i="1"/>
  <c r="BS26" i="1"/>
  <c r="BU25" i="1"/>
  <c r="BV29" i="1"/>
  <c r="BR27" i="1"/>
  <c r="BW30" i="1"/>
  <c r="BW26" i="1"/>
  <c r="BR29" i="1"/>
  <c r="BT28" i="1"/>
  <c r="BV27" i="1"/>
  <c r="BR25" i="1"/>
  <c r="BV25" i="1"/>
  <c r="BU30" i="1"/>
  <c r="BW7" i="1"/>
  <c r="BU39" i="1"/>
  <c r="BW28" i="1"/>
  <c r="BR30" i="1"/>
  <c r="BT19" i="1"/>
  <c r="BW10" i="1"/>
  <c r="BS36" i="1"/>
  <c r="BT27" i="1"/>
  <c r="BU18" i="1"/>
  <c r="BW27" i="1"/>
  <c r="BS27" i="1"/>
  <c r="BT7" i="1"/>
  <c r="BU35" i="1"/>
  <c r="BU28" i="1"/>
  <c r="BW17" i="1"/>
  <c r="BR19" i="1"/>
  <c r="BS6" i="1"/>
  <c r="BU36" i="1"/>
  <c r="BR16" i="1"/>
  <c r="BT6" i="1"/>
  <c r="BU5" i="1"/>
  <c r="BE19" i="3" l="1"/>
  <c r="BG19" i="3"/>
  <c r="BF19" i="3"/>
  <c r="CD7" i="1"/>
  <c r="CE30" i="1"/>
  <c r="CE29" i="1"/>
  <c r="CC9" i="1"/>
  <c r="CD37" i="1"/>
  <c r="CD8" i="1"/>
  <c r="CD18" i="1"/>
  <c r="CE15" i="1"/>
  <c r="CG38" i="1"/>
  <c r="CF39" i="1"/>
  <c r="CB28" i="1"/>
  <c r="CG36" i="1"/>
  <c r="CA36" i="1"/>
  <c r="CB38" i="1"/>
  <c r="CB16" i="1"/>
  <c r="CG17" i="1"/>
  <c r="CC27" i="1"/>
  <c r="CC36" i="1"/>
  <c r="CG28" i="1"/>
  <c r="CF25" i="1"/>
  <c r="CB29" i="1"/>
  <c r="CF29" i="1"/>
  <c r="CC30" i="1"/>
  <c r="CG6" i="1"/>
  <c r="CF20" i="1"/>
  <c r="CA34" i="1"/>
  <c r="CE10" i="1"/>
  <c r="CF6" i="1"/>
  <c r="CD9" i="1"/>
  <c r="CF7" i="1"/>
  <c r="CE8" i="1"/>
  <c r="CG8" i="1"/>
  <c r="CG39" i="1"/>
  <c r="CG20" i="1"/>
  <c r="CC16" i="1"/>
  <c r="CB17" i="1"/>
  <c r="CG19" i="1"/>
  <c r="CG15" i="1"/>
  <c r="CD40" i="1"/>
  <c r="CC37" i="1"/>
  <c r="CC38" i="1"/>
  <c r="CB35" i="1"/>
  <c r="CF35" i="1"/>
  <c r="CF19" i="1"/>
  <c r="CB26" i="1"/>
  <c r="CG29" i="1"/>
  <c r="CD30" i="1"/>
  <c r="CF30" i="1"/>
  <c r="CC39" i="1"/>
  <c r="CA41" i="1"/>
  <c r="CC41" i="1"/>
  <c r="CA39" i="1"/>
  <c r="CA38" i="1"/>
  <c r="CG34" i="1"/>
  <c r="CB19" i="1"/>
  <c r="CB30" i="1"/>
  <c r="CB27" i="1"/>
  <c r="CD15" i="1"/>
  <c r="CC8" i="1"/>
  <c r="CB37" i="1"/>
  <c r="CA14" i="1"/>
  <c r="CB36" i="1"/>
  <c r="CB39" i="1"/>
  <c r="CC25" i="1"/>
  <c r="CD20" i="1"/>
  <c r="CE34" i="1"/>
  <c r="CG27" i="1"/>
  <c r="CE39" i="1"/>
  <c r="CE25" i="1"/>
  <c r="CE17" i="1"/>
  <c r="CF5" i="1"/>
  <c r="CD5" i="1"/>
  <c r="CC17" i="1"/>
  <c r="CB18" i="1"/>
  <c r="CC20" i="1"/>
  <c r="CC19" i="1"/>
  <c r="CC15" i="1"/>
  <c r="CF38" i="1"/>
  <c r="CE38" i="1"/>
  <c r="CD35" i="1"/>
  <c r="CD36" i="1"/>
  <c r="CD39" i="1"/>
  <c r="CE6" i="1"/>
  <c r="CD25" i="1"/>
  <c r="CE27" i="1"/>
  <c r="CE26" i="1"/>
  <c r="CC18" i="1"/>
  <c r="CG25" i="1"/>
  <c r="CE9" i="1"/>
  <c r="CB41" i="1"/>
  <c r="CA40" i="1"/>
  <c r="CE41" i="1"/>
  <c r="CD41" i="1"/>
  <c r="CD6" i="1"/>
  <c r="CD27" i="1"/>
  <c r="CD28" i="1"/>
  <c r="CE40" i="1"/>
  <c r="CG35" i="1"/>
  <c r="CG5" i="1"/>
  <c r="CG40" i="1"/>
  <c r="CG16" i="1"/>
  <c r="CF17" i="1"/>
  <c r="CB40" i="1"/>
  <c r="CG18" i="1"/>
  <c r="CB15" i="1"/>
  <c r="CG41" i="1"/>
  <c r="CF41" i="1"/>
  <c r="CE36" i="1"/>
  <c r="CE28" i="1"/>
  <c r="CG10" i="1"/>
  <c r="CB25" i="1"/>
  <c r="CG26" i="1"/>
  <c r="CB20" i="1"/>
  <c r="CC40" i="1"/>
  <c r="CC35" i="1"/>
  <c r="CF10" i="1"/>
  <c r="CG9" i="1"/>
  <c r="CF9" i="1"/>
  <c r="CF8" i="1"/>
  <c r="CE5" i="1"/>
  <c r="CC6" i="1"/>
  <c r="CE35" i="1"/>
  <c r="CE18" i="1"/>
  <c r="CD19" i="1"/>
  <c r="CG7" i="1"/>
  <c r="CF27" i="1"/>
  <c r="CG30" i="1"/>
  <c r="CC26" i="1"/>
  <c r="CF16" i="1"/>
  <c r="CF37" i="1"/>
  <c r="CC10" i="1"/>
  <c r="CE7" i="1"/>
  <c r="CD38" i="1"/>
  <c r="CD10" i="1"/>
  <c r="CC7" i="1"/>
  <c r="CD16" i="1"/>
  <c r="CF26" i="1"/>
  <c r="CF18" i="1"/>
  <c r="CE20" i="1"/>
  <c r="CE16" i="1"/>
  <c r="CD17" i="1"/>
  <c r="CE19" i="1"/>
  <c r="CC5" i="1"/>
  <c r="CF40" i="1"/>
  <c r="CG37" i="1"/>
  <c r="CF36" i="1"/>
  <c r="CE37" i="1"/>
  <c r="CD29" i="1"/>
  <c r="CA24" i="1"/>
  <c r="CC28" i="1"/>
  <c r="CD26" i="1"/>
  <c r="CF28" i="1"/>
  <c r="CF15" i="1"/>
  <c r="CA35" i="1"/>
  <c r="CB34" i="1"/>
  <c r="CA37" i="1"/>
  <c r="CF34" i="1"/>
  <c r="CD34" i="1"/>
  <c r="CC34" i="1"/>
  <c r="BH19" i="3" l="1"/>
  <c r="T19" i="3" s="1"/>
  <c r="CQ22" i="1"/>
  <c r="CH22" i="1"/>
  <c r="CQ32" i="1"/>
  <c r="CH32" i="1"/>
  <c r="CQ42" i="1"/>
  <c r="CH42" i="1"/>
  <c r="CQ12" i="1"/>
  <c r="CH12" i="1"/>
  <c r="S19" i="3" l="1"/>
  <c r="AR19" i="3"/>
  <c r="AU19" i="3"/>
  <c r="AS19" i="3"/>
  <c r="AJ19" i="3"/>
  <c r="U19" i="3"/>
  <c r="Z19" i="3"/>
  <c r="AL19" i="3"/>
  <c r="AW19" i="3"/>
  <c r="AQ19" i="3"/>
  <c r="BB19" i="3"/>
  <c r="AB19" i="3"/>
  <c r="AN19" i="3"/>
  <c r="AD19" i="3"/>
  <c r="AY19" i="3"/>
  <c r="Y19" i="3"/>
  <c r="AK19" i="3"/>
  <c r="AP19" i="3"/>
  <c r="BA19" i="3"/>
  <c r="AA19" i="3"/>
  <c r="AG19" i="3"/>
  <c r="BD19" i="3"/>
  <c r="AE19" i="3"/>
  <c r="BC19" i="3"/>
  <c r="W19" i="3"/>
  <c r="AI19" i="3"/>
  <c r="AT19" i="3"/>
  <c r="AZ19" i="3"/>
  <c r="AM19" i="3"/>
  <c r="AX19" i="3"/>
  <c r="X19" i="3"/>
  <c r="AC19" i="3"/>
  <c r="AO19" i="3"/>
  <c r="AF19" i="3"/>
  <c r="R19" i="3"/>
  <c r="AV19" i="3"/>
  <c r="V19" i="3"/>
  <c r="AH19" i="3"/>
  <c r="DJ37" i="1"/>
  <c r="DJ41" i="1"/>
  <c r="DI38" i="1"/>
  <c r="DH35" i="1"/>
  <c r="DH39" i="1"/>
  <c r="DG36" i="1"/>
  <c r="DG40" i="1"/>
  <c r="DF37" i="1"/>
  <c r="DF41" i="1"/>
  <c r="DE38" i="1"/>
  <c r="DD35" i="1"/>
  <c r="DD39" i="1"/>
  <c r="DC36" i="1"/>
  <c r="DC40" i="1"/>
  <c r="DH34" i="1"/>
  <c r="DD34" i="1"/>
  <c r="DC37" i="1"/>
  <c r="DJ38" i="1"/>
  <c r="DI35" i="1"/>
  <c r="DI39" i="1"/>
  <c r="DH36" i="1"/>
  <c r="DH40" i="1"/>
  <c r="DG37" i="1"/>
  <c r="DG41" i="1"/>
  <c r="DF38" i="1"/>
  <c r="DE35" i="1"/>
  <c r="DE39" i="1"/>
  <c r="DD36" i="1"/>
  <c r="DD40" i="1"/>
  <c r="DC41" i="1"/>
  <c r="DG34" i="1"/>
  <c r="DJ35" i="1"/>
  <c r="DJ39" i="1"/>
  <c r="DI36" i="1"/>
  <c r="DI40" i="1"/>
  <c r="DH37" i="1"/>
  <c r="DH41" i="1"/>
  <c r="DG38" i="1"/>
  <c r="DF35" i="1"/>
  <c r="DF39" i="1"/>
  <c r="DE36" i="1"/>
  <c r="DE40" i="1"/>
  <c r="DD37" i="1"/>
  <c r="DD41" i="1"/>
  <c r="DC38" i="1"/>
  <c r="DJ34" i="1"/>
  <c r="DF34" i="1"/>
  <c r="DJ36" i="1"/>
  <c r="DJ40" i="1"/>
  <c r="DI37" i="1"/>
  <c r="DI41" i="1"/>
  <c r="DH38" i="1"/>
  <c r="DG35" i="1"/>
  <c r="DG39" i="1"/>
  <c r="DF36" i="1"/>
  <c r="DF40" i="1"/>
  <c r="DE37" i="1"/>
  <c r="DE41" i="1"/>
  <c r="DD38" i="1"/>
  <c r="DC35" i="1"/>
  <c r="DC39" i="1"/>
  <c r="DI34" i="1"/>
  <c r="DE34" i="1"/>
  <c r="DC34" i="1"/>
  <c r="DJ42" i="1" s="1"/>
  <c r="DJ43" i="1" s="1"/>
  <c r="DJ28" i="1"/>
  <c r="DI25" i="1"/>
  <c r="DI29" i="1"/>
  <c r="DH26" i="1"/>
  <c r="DH30" i="1"/>
  <c r="DG27" i="1"/>
  <c r="DG31" i="1"/>
  <c r="DF28" i="1"/>
  <c r="DE25" i="1"/>
  <c r="DE29" i="1"/>
  <c r="DD26" i="1"/>
  <c r="DD30" i="1"/>
  <c r="DC27" i="1"/>
  <c r="DC31" i="1"/>
  <c r="DG24" i="1"/>
  <c r="DC24" i="1"/>
  <c r="DJ27" i="1"/>
  <c r="DH25" i="1"/>
  <c r="DG30" i="1"/>
  <c r="DE28" i="1"/>
  <c r="DC26" i="1"/>
  <c r="DD24" i="1"/>
  <c r="DJ25" i="1"/>
  <c r="DJ29" i="1"/>
  <c r="DI26" i="1"/>
  <c r="DI30" i="1"/>
  <c r="DH27" i="1"/>
  <c r="DH31" i="1"/>
  <c r="DG28" i="1"/>
  <c r="DF25" i="1"/>
  <c r="DF29" i="1"/>
  <c r="DE26" i="1"/>
  <c r="DE30" i="1"/>
  <c r="DD27" i="1"/>
  <c r="DD31" i="1"/>
  <c r="DC28" i="1"/>
  <c r="DJ24" i="1"/>
  <c r="DF24" i="1"/>
  <c r="DJ31" i="1"/>
  <c r="DG26" i="1"/>
  <c r="DF31" i="1"/>
  <c r="DD29" i="1"/>
  <c r="DH24" i="1"/>
  <c r="DJ26" i="1"/>
  <c r="DJ30" i="1"/>
  <c r="DI27" i="1"/>
  <c r="DI31" i="1"/>
  <c r="DH28" i="1"/>
  <c r="DG25" i="1"/>
  <c r="DG29" i="1"/>
  <c r="DF26" i="1"/>
  <c r="DF30" i="1"/>
  <c r="DE27" i="1"/>
  <c r="DE31" i="1"/>
  <c r="DD28" i="1"/>
  <c r="DC25" i="1"/>
  <c r="DC29" i="1"/>
  <c r="DI24" i="1"/>
  <c r="DE24" i="1"/>
  <c r="DI28" i="1"/>
  <c r="DH29" i="1"/>
  <c r="DF27" i="1"/>
  <c r="DD25" i="1"/>
  <c r="DC30" i="1"/>
  <c r="DJ15" i="1"/>
  <c r="DJ19" i="1"/>
  <c r="DI16" i="1"/>
  <c r="DI20" i="1"/>
  <c r="DH17" i="1"/>
  <c r="DH21" i="1"/>
  <c r="DG18" i="1"/>
  <c r="DF15" i="1"/>
  <c r="DF19" i="1"/>
  <c r="DE16" i="1"/>
  <c r="DE20" i="1"/>
  <c r="DD17" i="1"/>
  <c r="DD21" i="1"/>
  <c r="DC18" i="1"/>
  <c r="DJ14" i="1"/>
  <c r="DF14" i="1"/>
  <c r="DD16" i="1"/>
  <c r="DC21" i="1"/>
  <c r="DJ16" i="1"/>
  <c r="DJ20" i="1"/>
  <c r="DI17" i="1"/>
  <c r="DI21" i="1"/>
  <c r="DH18" i="1"/>
  <c r="DG15" i="1"/>
  <c r="DG19" i="1"/>
  <c r="DF16" i="1"/>
  <c r="DF20" i="1"/>
  <c r="DE17" i="1"/>
  <c r="DE21" i="1"/>
  <c r="DD18" i="1"/>
  <c r="DC15" i="1"/>
  <c r="DC19" i="1"/>
  <c r="DI14" i="1"/>
  <c r="DE14" i="1"/>
  <c r="DI15" i="1"/>
  <c r="DH16" i="1"/>
  <c r="DG17" i="1"/>
  <c r="DF18" i="1"/>
  <c r="DE19" i="1"/>
  <c r="DC17" i="1"/>
  <c r="DG14" i="1"/>
  <c r="DJ17" i="1"/>
  <c r="DJ21" i="1"/>
  <c r="DI18" i="1"/>
  <c r="DH15" i="1"/>
  <c r="DH19" i="1"/>
  <c r="DG16" i="1"/>
  <c r="DG20" i="1"/>
  <c r="DF17" i="1"/>
  <c r="DF21" i="1"/>
  <c r="DE18" i="1"/>
  <c r="DD15" i="1"/>
  <c r="DD19" i="1"/>
  <c r="DC16" i="1"/>
  <c r="DC20" i="1"/>
  <c r="DH14" i="1"/>
  <c r="DD14" i="1"/>
  <c r="DJ18" i="1"/>
  <c r="DI19" i="1"/>
  <c r="DH20" i="1"/>
  <c r="DG21" i="1"/>
  <c r="DE15" i="1"/>
  <c r="DD20" i="1"/>
  <c r="DC14" i="1"/>
  <c r="DJ7" i="1"/>
  <c r="DJ11" i="1"/>
  <c r="DI7" i="1"/>
  <c r="DI11" i="1"/>
  <c r="DH8" i="1"/>
  <c r="DG5" i="1"/>
  <c r="DG9" i="1"/>
  <c r="DF6" i="1"/>
  <c r="DF10" i="1"/>
  <c r="DE7" i="1"/>
  <c r="DE11" i="1"/>
  <c r="DD8" i="1"/>
  <c r="DC5" i="1"/>
  <c r="DC9" i="1"/>
  <c r="DJ8" i="1"/>
  <c r="DJ4" i="1"/>
  <c r="DI8" i="1"/>
  <c r="DH5" i="1"/>
  <c r="DH9" i="1"/>
  <c r="DG6" i="1"/>
  <c r="DG10" i="1"/>
  <c r="DF7" i="1"/>
  <c r="DF11" i="1"/>
  <c r="DE8" i="1"/>
  <c r="DD5" i="1"/>
  <c r="DD9" i="1"/>
  <c r="DC6" i="1"/>
  <c r="DC10" i="1"/>
  <c r="DJ5" i="1"/>
  <c r="DJ9" i="1"/>
  <c r="DI5" i="1"/>
  <c r="DI9" i="1"/>
  <c r="DH6" i="1"/>
  <c r="DH10" i="1"/>
  <c r="DG7" i="1"/>
  <c r="DG11" i="1"/>
  <c r="DF8" i="1"/>
  <c r="DE5" i="1"/>
  <c r="DE9" i="1"/>
  <c r="DD6" i="1"/>
  <c r="DD10" i="1"/>
  <c r="DC7" i="1"/>
  <c r="DC11" i="1"/>
  <c r="DJ6" i="1"/>
  <c r="DJ10" i="1"/>
  <c r="DI6" i="1"/>
  <c r="DI10" i="1"/>
  <c r="DH7" i="1"/>
  <c r="DH11" i="1"/>
  <c r="DG8" i="1"/>
  <c r="DF5" i="1"/>
  <c r="DF9" i="1"/>
  <c r="DE6" i="1"/>
  <c r="DE10" i="1"/>
  <c r="DD7" i="1"/>
  <c r="DD11" i="1"/>
  <c r="DC8" i="1"/>
  <c r="DA4" i="1"/>
  <c r="CY4" i="1"/>
  <c r="CW4" i="1"/>
  <c r="CV4" i="1"/>
  <c r="CT8" i="1"/>
  <c r="CU10" i="1"/>
  <c r="CV11" i="1"/>
  <c r="CU9" i="1"/>
  <c r="CU11" i="1"/>
  <c r="CZ11" i="1"/>
  <c r="CT6" i="1"/>
  <c r="DA7" i="1"/>
  <c r="CT5" i="1"/>
  <c r="CW11" i="1"/>
  <c r="DA5" i="1"/>
  <c r="CU5" i="1"/>
  <c r="DA11" i="1"/>
  <c r="CZ4" i="1"/>
  <c r="DA8" i="1"/>
  <c r="CX11" i="1"/>
  <c r="CX4" i="1"/>
  <c r="DA6" i="1"/>
  <c r="CT9" i="1"/>
  <c r="DA9" i="1"/>
  <c r="CT11" i="1"/>
  <c r="DA10" i="1"/>
  <c r="CU7" i="1"/>
  <c r="CY11" i="1"/>
  <c r="CT7" i="1"/>
  <c r="CT10" i="1"/>
  <c r="CU6" i="1"/>
  <c r="CU4" i="1"/>
  <c r="CU8" i="1"/>
  <c r="CW7" i="1"/>
  <c r="CW9" i="1"/>
  <c r="CX9" i="1"/>
  <c r="CZ9" i="1"/>
  <c r="CV6" i="1"/>
  <c r="CZ7" i="1"/>
  <c r="CX7" i="1"/>
  <c r="CV9" i="1"/>
  <c r="CZ6" i="1"/>
  <c r="CY6" i="1"/>
  <c r="CZ8" i="1"/>
  <c r="CW5" i="1"/>
  <c r="CY10" i="1"/>
  <c r="CX5" i="1"/>
  <c r="CV7" i="1"/>
  <c r="CV5" i="1"/>
  <c r="CX10" i="1"/>
  <c r="CX8" i="1"/>
  <c r="CV8" i="1"/>
  <c r="CY5" i="1"/>
  <c r="CX6" i="1"/>
  <c r="CZ5" i="1"/>
  <c r="CY8" i="1"/>
  <c r="CV10" i="1"/>
  <c r="CW6" i="1"/>
  <c r="CZ10" i="1"/>
  <c r="CY9" i="1"/>
  <c r="CW10" i="1"/>
  <c r="CW8" i="1"/>
  <c r="CY7" i="1"/>
  <c r="CT4" i="1"/>
  <c r="CT28" i="1"/>
  <c r="CW31" i="1"/>
  <c r="CY24" i="1"/>
  <c r="CT31" i="1"/>
  <c r="CZ31" i="1"/>
  <c r="CV29" i="1"/>
  <c r="CX31" i="1"/>
  <c r="CU31" i="1"/>
  <c r="CT26" i="1"/>
  <c r="CX24" i="1"/>
  <c r="CT27" i="1"/>
  <c r="CT25" i="1"/>
  <c r="CY31" i="1"/>
  <c r="CT29" i="1"/>
  <c r="CU24" i="1"/>
  <c r="CZ24" i="1"/>
  <c r="CT30" i="1"/>
  <c r="CW24" i="1"/>
  <c r="CV31" i="1"/>
  <c r="CV24" i="1"/>
  <c r="CV27" i="1"/>
  <c r="CU29" i="1"/>
  <c r="CU26" i="1"/>
  <c r="CU27" i="1"/>
  <c r="CX25" i="1"/>
  <c r="CX27" i="1"/>
  <c r="CX28" i="1"/>
  <c r="CW29" i="1"/>
  <c r="CY28" i="1"/>
  <c r="CW26" i="1"/>
  <c r="CY25" i="1"/>
  <c r="CY30" i="1"/>
  <c r="CU30" i="1"/>
  <c r="CV25" i="1"/>
  <c r="CW25" i="1"/>
  <c r="CZ25" i="1"/>
  <c r="CW28" i="1"/>
  <c r="CZ26" i="1"/>
  <c r="CV26" i="1"/>
  <c r="CX29" i="1"/>
  <c r="CU28" i="1"/>
  <c r="CZ28" i="1"/>
  <c r="CV30" i="1"/>
  <c r="CW30" i="1"/>
  <c r="CZ27" i="1"/>
  <c r="CW27" i="1"/>
  <c r="CU25" i="1"/>
  <c r="CZ30" i="1"/>
  <c r="CV28" i="1"/>
  <c r="CX26" i="1"/>
  <c r="CY26" i="1"/>
  <c r="CX30" i="1"/>
  <c r="CY29" i="1"/>
  <c r="CZ29" i="1"/>
  <c r="CY27" i="1"/>
  <c r="CT24" i="1"/>
  <c r="DE4" i="1"/>
  <c r="DH4" i="1"/>
  <c r="DF4" i="1"/>
  <c r="DD4" i="1"/>
  <c r="DI4" i="1"/>
  <c r="DG4" i="1"/>
  <c r="DC4" i="1"/>
  <c r="CW37" i="1"/>
  <c r="CZ38" i="1"/>
  <c r="CT36" i="1"/>
  <c r="CZ39" i="1"/>
  <c r="CV38" i="1"/>
  <c r="CV39" i="1"/>
  <c r="CT38" i="1"/>
  <c r="CW36" i="1"/>
  <c r="CW41" i="1"/>
  <c r="CX40" i="1"/>
  <c r="CZ35" i="1"/>
  <c r="CW38" i="1"/>
  <c r="CY40" i="1"/>
  <c r="CT37" i="1"/>
  <c r="CU34" i="1"/>
  <c r="CZ36" i="1"/>
  <c r="CV37" i="1"/>
  <c r="CT39" i="1"/>
  <c r="CU37" i="1"/>
  <c r="CX39" i="1"/>
  <c r="CX41" i="1"/>
  <c r="CZ40" i="1"/>
  <c r="CX36" i="1"/>
  <c r="CX37" i="1"/>
  <c r="CV34" i="1"/>
  <c r="CX35" i="1"/>
  <c r="CY34" i="1"/>
  <c r="CW40" i="1"/>
  <c r="CY35" i="1"/>
  <c r="CV41" i="1"/>
  <c r="CU39" i="1"/>
  <c r="CX38" i="1"/>
  <c r="CT40" i="1"/>
  <c r="CU40" i="1"/>
  <c r="CY41" i="1"/>
  <c r="CY36" i="1"/>
  <c r="CT35" i="1"/>
  <c r="CW34" i="1"/>
  <c r="CY37" i="1"/>
  <c r="CZ37" i="1"/>
  <c r="CY39" i="1"/>
  <c r="CU38" i="1"/>
  <c r="CV36" i="1"/>
  <c r="CT34" i="1"/>
  <c r="CU35" i="1"/>
  <c r="CT41" i="1"/>
  <c r="CZ34" i="1"/>
  <c r="CU36" i="1"/>
  <c r="CX34" i="1"/>
  <c r="CY38" i="1"/>
  <c r="CW35" i="1"/>
  <c r="CW39" i="1"/>
  <c r="CU41" i="1"/>
  <c r="CZ41" i="1"/>
  <c r="CV40" i="1"/>
  <c r="CV35" i="1"/>
  <c r="CY14" i="1"/>
  <c r="CT20" i="1"/>
  <c r="CV14" i="1"/>
  <c r="CZ14" i="1"/>
  <c r="CW21" i="1"/>
  <c r="CT19" i="1"/>
  <c r="CT21" i="1"/>
  <c r="CT16" i="1"/>
  <c r="CT15" i="1"/>
  <c r="CZ21" i="1"/>
  <c r="CT17" i="1"/>
  <c r="CU21" i="1"/>
  <c r="CU14" i="1"/>
  <c r="CT18" i="1"/>
  <c r="CW14" i="1"/>
  <c r="CX14" i="1"/>
  <c r="CX21" i="1"/>
  <c r="CV21" i="1"/>
  <c r="CY21" i="1"/>
  <c r="CY20" i="1"/>
  <c r="CZ19" i="1"/>
  <c r="CT14" i="1"/>
  <c r="CW20" i="1"/>
  <c r="CV17" i="1"/>
  <c r="CV15" i="1"/>
  <c r="CZ16" i="1"/>
  <c r="CU15" i="1"/>
  <c r="CU20" i="1"/>
  <c r="CY16" i="1"/>
  <c r="CW16" i="1"/>
  <c r="CX16" i="1"/>
  <c r="CY15" i="1"/>
  <c r="CX15" i="1"/>
  <c r="CZ17" i="1"/>
  <c r="CU17" i="1"/>
  <c r="CY19" i="1"/>
  <c r="CV19" i="1"/>
  <c r="CZ18" i="1"/>
  <c r="CW19" i="1"/>
  <c r="CX20" i="1"/>
  <c r="CW18" i="1"/>
  <c r="CU16" i="1"/>
  <c r="CV16" i="1"/>
  <c r="CU19" i="1"/>
  <c r="CV20" i="1"/>
  <c r="CV18" i="1"/>
  <c r="CX18" i="1"/>
  <c r="CY18" i="1"/>
  <c r="CX19" i="1"/>
  <c r="CY17" i="1"/>
  <c r="CW17" i="1"/>
  <c r="CZ20" i="1"/>
  <c r="CZ15" i="1"/>
  <c r="CW15" i="1"/>
  <c r="CX17" i="1"/>
  <c r="CU18" i="1"/>
  <c r="BE20" i="3" l="1"/>
  <c r="BG20" i="3"/>
  <c r="BF20" i="3"/>
  <c r="DM34" i="1"/>
  <c r="DP38" i="1"/>
  <c r="DO39" i="1"/>
  <c r="DS40" i="1"/>
  <c r="DP39" i="1"/>
  <c r="DQ34" i="1"/>
  <c r="DN36" i="1"/>
  <c r="DQ41" i="1"/>
  <c r="DS38" i="1"/>
  <c r="DN37" i="1"/>
  <c r="DS41" i="1"/>
  <c r="DM37" i="1"/>
  <c r="DP41" i="1"/>
  <c r="DR38" i="1"/>
  <c r="DT36" i="1"/>
  <c r="DQ35" i="1"/>
  <c r="DS34" i="1"/>
  <c r="DO35" i="1"/>
  <c r="DQ39" i="1"/>
  <c r="DS36" i="1"/>
  <c r="DN41" i="1"/>
  <c r="DT34" i="1"/>
  <c r="DM41" i="1"/>
  <c r="DT40" i="1"/>
  <c r="DO34" i="1"/>
  <c r="DN39" i="1"/>
  <c r="DR40" i="1"/>
  <c r="DM35" i="1"/>
  <c r="DO40" i="1"/>
  <c r="DQ36" i="1"/>
  <c r="DT41" i="1"/>
  <c r="DO36" i="1"/>
  <c r="DN34" i="1"/>
  <c r="DN40" i="1"/>
  <c r="DP36" i="1"/>
  <c r="DS35" i="1"/>
  <c r="DP34" i="1"/>
  <c r="DR36" i="1"/>
  <c r="DM40" i="1"/>
  <c r="DO37" i="1"/>
  <c r="DR41" i="1"/>
  <c r="DT39" i="1"/>
  <c r="DN35" i="1"/>
  <c r="DR35" i="1"/>
  <c r="DS39" i="1"/>
  <c r="DQ37" i="1"/>
  <c r="DO41" i="1"/>
  <c r="DP37" i="1"/>
  <c r="DT35" i="1"/>
  <c r="DM38" i="1"/>
  <c r="DP35" i="1"/>
  <c r="DR39" i="1"/>
  <c r="DT37" i="1"/>
  <c r="DQ38" i="1"/>
  <c r="DR34" i="1"/>
  <c r="DN38" i="1"/>
  <c r="DQ40" i="1"/>
  <c r="DS37" i="1"/>
  <c r="DM39" i="1"/>
  <c r="DT38" i="1"/>
  <c r="DM36" i="1"/>
  <c r="DP40" i="1"/>
  <c r="DR37" i="1"/>
  <c r="DO38" i="1"/>
  <c r="DJ32" i="1"/>
  <c r="DJ22" i="1"/>
  <c r="DJ12" i="1"/>
  <c r="DJ13" i="1" s="1"/>
  <c r="DO5" i="1"/>
  <c r="DQ8" i="1"/>
  <c r="DO11" i="1"/>
  <c r="DN11" i="1"/>
  <c r="DR7" i="1"/>
  <c r="DR8" i="1"/>
  <c r="DN6" i="1"/>
  <c r="DS7" i="1"/>
  <c r="DP4" i="1"/>
  <c r="DQ6" i="1"/>
  <c r="DO10" i="1"/>
  <c r="DT11" i="1"/>
  <c r="DP7" i="1"/>
  <c r="DM7" i="1"/>
  <c r="DQ5" i="1"/>
  <c r="DN8" i="1"/>
  <c r="DO4" i="1"/>
  <c r="DQ7" i="1"/>
  <c r="DQ9" i="1"/>
  <c r="DP11" i="1"/>
  <c r="DS11" i="1"/>
  <c r="DA43" i="1"/>
  <c r="DA32" i="1"/>
  <c r="DA33" i="1" s="1"/>
  <c r="DA13" i="1"/>
  <c r="DA23" i="1"/>
  <c r="BH20" i="3" l="1"/>
  <c r="X20" i="3" s="1"/>
  <c r="DT42" i="1"/>
  <c r="DJ33" i="1"/>
  <c r="DT27" i="1"/>
  <c r="DR28" i="1"/>
  <c r="DP31" i="1"/>
  <c r="DM27" i="1"/>
  <c r="DT26" i="1"/>
  <c r="DT28" i="1"/>
  <c r="DR29" i="1"/>
  <c r="DP25" i="1"/>
  <c r="DM26" i="1"/>
  <c r="DS27" i="1"/>
  <c r="DN27" i="1"/>
  <c r="DS30" i="1"/>
  <c r="DQ25" i="1"/>
  <c r="DN26" i="1"/>
  <c r="DQ24" i="1"/>
  <c r="DP26" i="1"/>
  <c r="DS25" i="1"/>
  <c r="DM29" i="1"/>
  <c r="DP28" i="1"/>
  <c r="DN30" i="1"/>
  <c r="DP30" i="1"/>
  <c r="DM25" i="1"/>
  <c r="DT31" i="1"/>
  <c r="DQ29" i="1"/>
  <c r="DO27" i="1"/>
  <c r="DM30" i="1"/>
  <c r="DR25" i="1"/>
  <c r="DT25" i="1"/>
  <c r="DQ26" i="1"/>
  <c r="DO29" i="1"/>
  <c r="DM31" i="1"/>
  <c r="DR27" i="1"/>
  <c r="DT24" i="1"/>
  <c r="DR26" i="1"/>
  <c r="DP29" i="1"/>
  <c r="DN31" i="1"/>
  <c r="DM24" i="1"/>
  <c r="DO26" i="1"/>
  <c r="DP27" i="1"/>
  <c r="DO24" i="1"/>
  <c r="DR30" i="1"/>
  <c r="DN24" i="1"/>
  <c r="DQ27" i="1"/>
  <c r="DO30" i="1"/>
  <c r="DP24" i="1"/>
  <c r="DS28" i="1"/>
  <c r="DQ30" i="1"/>
  <c r="DO25" i="1"/>
  <c r="DS24" i="1"/>
  <c r="DO31" i="1"/>
  <c r="DS29" i="1"/>
  <c r="DQ31" i="1"/>
  <c r="DN28" i="1"/>
  <c r="DR24" i="1"/>
  <c r="DQ28" i="1"/>
  <c r="DT29" i="1"/>
  <c r="DR31" i="1"/>
  <c r="DO28" i="1"/>
  <c r="DM28" i="1"/>
  <c r="DT30" i="1"/>
  <c r="DN25" i="1"/>
  <c r="DN29" i="1"/>
  <c r="DS26" i="1"/>
  <c r="DS31" i="1"/>
  <c r="DJ23" i="1"/>
  <c r="DP21" i="1"/>
  <c r="DS18" i="1"/>
  <c r="DP16" i="1"/>
  <c r="DN15" i="1"/>
  <c r="DQ17" i="1"/>
  <c r="DP20" i="1"/>
  <c r="DR18" i="1"/>
  <c r="DO16" i="1"/>
  <c r="DM21" i="1"/>
  <c r="DR21" i="1"/>
  <c r="DT21" i="1"/>
  <c r="DR20" i="1"/>
  <c r="DO17" i="1"/>
  <c r="DM15" i="1"/>
  <c r="DT20" i="1"/>
  <c r="DP14" i="1"/>
  <c r="DQ20" i="1"/>
  <c r="DS20" i="1"/>
  <c r="DM16" i="1"/>
  <c r="DN20" i="1"/>
  <c r="DP19" i="1"/>
  <c r="DN19" i="1"/>
  <c r="DQ18" i="1"/>
  <c r="DR16" i="1"/>
  <c r="DO19" i="1"/>
  <c r="DM19" i="1"/>
  <c r="DO18" i="1"/>
  <c r="DT18" i="1"/>
  <c r="DQ19" i="1"/>
  <c r="DO21" i="1"/>
  <c r="DN14" i="1"/>
  <c r="DP18" i="1"/>
  <c r="DT19" i="1"/>
  <c r="DQ16" i="1"/>
  <c r="DO15" i="1"/>
  <c r="DQ14" i="1"/>
  <c r="DR19" i="1"/>
  <c r="DT16" i="1"/>
  <c r="DR17" i="1"/>
  <c r="DT17" i="1"/>
  <c r="DR15" i="1"/>
  <c r="DO20" i="1"/>
  <c r="DO14" i="1"/>
  <c r="DM18" i="1"/>
  <c r="DS19" i="1"/>
  <c r="DQ21" i="1"/>
  <c r="DN17" i="1"/>
  <c r="DS21" i="1"/>
  <c r="DN21" i="1"/>
  <c r="DS16" i="1"/>
  <c r="DQ15" i="1"/>
  <c r="DN18" i="1"/>
  <c r="DM14" i="1"/>
  <c r="DP15" i="1"/>
  <c r="DT15" i="1"/>
  <c r="DN16" i="1"/>
  <c r="DM20" i="1"/>
  <c r="DP17" i="1"/>
  <c r="DS17" i="1"/>
  <c r="DS15" i="1"/>
  <c r="DM17" i="1"/>
  <c r="DS6" i="1"/>
  <c r="DM9" i="1"/>
  <c r="DM4" i="1"/>
  <c r="DO7" i="1"/>
  <c r="DS5" i="1"/>
  <c r="DS4" i="1"/>
  <c r="DR9" i="1"/>
  <c r="DT9" i="1"/>
  <c r="DS10" i="1"/>
  <c r="DN7" i="1"/>
  <c r="DP5" i="1"/>
  <c r="DT8" i="1"/>
  <c r="DQ4" i="1"/>
  <c r="DM10" i="1"/>
  <c r="DP9" i="1"/>
  <c r="DS8" i="1"/>
  <c r="DQ10" i="1"/>
  <c r="DR6" i="1"/>
  <c r="DP6" i="1"/>
  <c r="DR4" i="1"/>
  <c r="DN9" i="1"/>
  <c r="DO6" i="1"/>
  <c r="DN4" i="1"/>
  <c r="DP8" i="1"/>
  <c r="DT6" i="1"/>
  <c r="DT5" i="1"/>
  <c r="DM5" i="1"/>
  <c r="DT4" i="1"/>
  <c r="DO9" i="1"/>
  <c r="DS9" i="1"/>
  <c r="DP10" i="1"/>
  <c r="DT10" i="1"/>
  <c r="DO8" i="1"/>
  <c r="DQ11" i="1"/>
  <c r="DM8" i="1"/>
  <c r="DT7" i="1"/>
  <c r="DR5" i="1"/>
  <c r="DM6" i="1"/>
  <c r="DN10" i="1"/>
  <c r="DR11" i="1"/>
  <c r="DN5" i="1"/>
  <c r="DR10" i="1"/>
  <c r="DM11" i="1"/>
  <c r="AV20" i="3" l="1"/>
  <c r="AY20" i="3"/>
  <c r="S20" i="3"/>
  <c r="BC20" i="3"/>
  <c r="AJ20" i="3"/>
  <c r="AH20" i="3"/>
  <c r="AO20" i="3"/>
  <c r="AD20" i="3"/>
  <c r="U20" i="3"/>
  <c r="AP20" i="3"/>
  <c r="AK20" i="3"/>
  <c r="Z20" i="3"/>
  <c r="AT20" i="3"/>
  <c r="AX20" i="3"/>
  <c r="T20" i="3"/>
  <c r="W20" i="3"/>
  <c r="BD20" i="3"/>
  <c r="AS20" i="3"/>
  <c r="BA20" i="3"/>
  <c r="Y20" i="3"/>
  <c r="AA20" i="3"/>
  <c r="AC20" i="3"/>
  <c r="AU20" i="3"/>
  <c r="AF20" i="3"/>
  <c r="AL20" i="3"/>
  <c r="V20" i="3"/>
  <c r="AI20" i="3"/>
  <c r="AG20" i="3"/>
  <c r="R20" i="3"/>
  <c r="AE20" i="3"/>
  <c r="BB20" i="3"/>
  <c r="AW20" i="3"/>
  <c r="AZ20" i="3"/>
  <c r="AB20" i="3"/>
  <c r="AN20" i="3"/>
  <c r="AR20" i="3"/>
  <c r="AQ20" i="3"/>
  <c r="AM20" i="3"/>
  <c r="DT32" i="1"/>
  <c r="DS14" i="1"/>
  <c r="DR14" i="1"/>
  <c r="DT22" i="1" s="1"/>
  <c r="DT14" i="1"/>
  <c r="DT12" i="1"/>
  <c r="BF21" i="3" l="1"/>
  <c r="BE21" i="3"/>
  <c r="BG21" i="3"/>
  <c r="BH21" i="3" l="1"/>
  <c r="AS21" i="3" l="1"/>
  <c r="AW21" i="3"/>
  <c r="BA21" i="3"/>
  <c r="AR21" i="3"/>
  <c r="AI21" i="3"/>
  <c r="AM21" i="3"/>
  <c r="AQ21" i="3"/>
  <c r="U21" i="3"/>
  <c r="Y21" i="3"/>
  <c r="AC21" i="3"/>
  <c r="V21" i="3"/>
  <c r="AD21" i="3"/>
  <c r="AU21" i="3"/>
  <c r="BC21" i="3"/>
  <c r="AG21" i="3"/>
  <c r="AO21" i="3"/>
  <c r="W21" i="3"/>
  <c r="R21" i="3"/>
  <c r="AZ21" i="3"/>
  <c r="AH21" i="3"/>
  <c r="AL21" i="3"/>
  <c r="T21" i="3"/>
  <c r="AB21" i="3"/>
  <c r="AT21" i="3"/>
  <c r="AX21" i="3"/>
  <c r="BB21" i="3"/>
  <c r="AF21" i="3"/>
  <c r="AJ21" i="3"/>
  <c r="AN21" i="3"/>
  <c r="AE21" i="3"/>
  <c r="Z21" i="3"/>
  <c r="AY21" i="3"/>
  <c r="AK21" i="3"/>
  <c r="S21" i="3"/>
  <c r="AA21" i="3"/>
  <c r="AV21" i="3"/>
  <c r="BD21" i="3"/>
  <c r="AP21" i="3"/>
  <c r="X21" i="3"/>
  <c r="BF22" i="3" l="1"/>
  <c r="BG22" i="3"/>
  <c r="BE22" i="3"/>
  <c r="BH22" i="3" l="1"/>
  <c r="AV22" i="3" s="1"/>
  <c r="AL22" i="3"/>
  <c r="X22" i="3"/>
  <c r="AB22" i="3"/>
  <c r="AW22" i="3"/>
  <c r="BA22" i="3"/>
  <c r="AR22" i="3"/>
  <c r="AM22" i="3"/>
  <c r="AQ22" i="3"/>
  <c r="U22" i="3"/>
  <c r="AC22" i="3"/>
  <c r="AU22" i="3"/>
  <c r="BC22" i="3"/>
  <c r="S22" i="3"/>
  <c r="AA22" i="3"/>
  <c r="V22" i="3"/>
  <c r="AY22" i="3"/>
  <c r="AG22" i="3"/>
  <c r="AO22" i="3"/>
  <c r="R22" i="3"/>
  <c r="AT22" i="3"/>
  <c r="BB22" i="3"/>
  <c r="AE22" i="3"/>
  <c r="AX22" i="3"/>
  <c r="AF22" i="3"/>
  <c r="AN22" i="3"/>
  <c r="AD22" i="3"/>
  <c r="W22" i="3"/>
  <c r="AJ22" i="3"/>
  <c r="Z22" i="3"/>
  <c r="T22" i="3" l="1"/>
  <c r="AH22" i="3"/>
  <c r="BD22" i="3"/>
  <c r="AK22" i="3"/>
  <c r="BF23" i="3" s="1"/>
  <c r="Y22" i="3"/>
  <c r="BE23" i="3" s="1"/>
  <c r="AI22" i="3"/>
  <c r="AS22" i="3"/>
  <c r="AP22" i="3"/>
  <c r="AZ22" i="3"/>
  <c r="BG23" i="3" l="1"/>
  <c r="BH23" i="3" s="1"/>
  <c r="AU23" i="3" l="1"/>
  <c r="AA23" i="3"/>
  <c r="AM23" i="3"/>
  <c r="BD23" i="3"/>
  <c r="T23" i="3"/>
  <c r="AI23" i="3"/>
  <c r="AN23" i="3"/>
  <c r="AJ23" i="3"/>
  <c r="R23" i="3"/>
  <c r="AC23" i="3"/>
  <c r="AH23" i="3"/>
  <c r="X23" i="3"/>
  <c r="AQ23" i="3"/>
  <c r="AD23" i="3"/>
  <c r="BB23" i="3"/>
  <c r="W23" i="3"/>
  <c r="AZ23" i="3"/>
  <c r="BA23" i="3"/>
  <c r="AX23" i="3"/>
  <c r="AT23" i="3"/>
  <c r="AG23" i="3"/>
  <c r="AW23" i="3"/>
  <c r="AV23" i="3"/>
  <c r="AL23" i="3"/>
  <c r="AB23" i="3"/>
  <c r="Y23" i="3"/>
  <c r="AF23" i="3"/>
  <c r="AE23" i="3"/>
  <c r="AR23" i="3"/>
  <c r="AP23" i="3"/>
  <c r="V23" i="3"/>
  <c r="Z23" i="3"/>
  <c r="AK23" i="3"/>
  <c r="U23" i="3"/>
  <c r="AS23" i="3"/>
  <c r="S23" i="3"/>
  <c r="BE24" i="3" s="1"/>
  <c r="BC23" i="3"/>
  <c r="AO23" i="3"/>
  <c r="AY23" i="3"/>
  <c r="BF24" i="3"/>
  <c r="BG24" i="3" l="1"/>
  <c r="BH24" i="3" s="1"/>
  <c r="AT24" i="3" l="1"/>
  <c r="AX24" i="3"/>
  <c r="BB24" i="3"/>
  <c r="AF24" i="3"/>
  <c r="AJ24" i="3"/>
  <c r="AN24" i="3"/>
  <c r="AE24" i="3"/>
  <c r="V24" i="3"/>
  <c r="Z24" i="3"/>
  <c r="AD24" i="3"/>
  <c r="AZ24" i="3"/>
  <c r="AL24" i="3"/>
  <c r="T24" i="3"/>
  <c r="AB24" i="3"/>
  <c r="AU24" i="3"/>
  <c r="AY24" i="3"/>
  <c r="BC24" i="3"/>
  <c r="AG24" i="3"/>
  <c r="AK24" i="3"/>
  <c r="AO24" i="3"/>
  <c r="S24" i="3"/>
  <c r="W24" i="3"/>
  <c r="AA24" i="3"/>
  <c r="R24" i="3"/>
  <c r="AV24" i="3"/>
  <c r="BD24" i="3"/>
  <c r="AH24" i="3"/>
  <c r="AP24" i="3"/>
  <c r="X24" i="3"/>
  <c r="AS24" i="3"/>
  <c r="AI24" i="3"/>
  <c r="Y24" i="3"/>
  <c r="BA24" i="3"/>
  <c r="AQ24" i="3"/>
  <c r="U24" i="3"/>
  <c r="AW24" i="3"/>
  <c r="AM24" i="3"/>
  <c r="AC24" i="3"/>
  <c r="AR24" i="3"/>
  <c r="BG25" i="3" l="1"/>
  <c r="BE25" i="3"/>
  <c r="BF25" i="3"/>
  <c r="BH25" i="3" l="1"/>
  <c r="AS25" i="3" l="1"/>
  <c r="AW25" i="3"/>
  <c r="BA25" i="3"/>
  <c r="AR25" i="3"/>
  <c r="AI25" i="3"/>
  <c r="AM25" i="3"/>
  <c r="AQ25" i="3"/>
  <c r="U25" i="3"/>
  <c r="Y25" i="3"/>
  <c r="AC25" i="3"/>
  <c r="AU25" i="3"/>
  <c r="BC25" i="3"/>
  <c r="AK25" i="3"/>
  <c r="S25" i="3"/>
  <c r="AA25" i="3"/>
  <c r="AT25" i="3"/>
  <c r="AX25" i="3"/>
  <c r="BB25" i="3"/>
  <c r="AF25" i="3"/>
  <c r="AJ25" i="3"/>
  <c r="AN25" i="3"/>
  <c r="AE25" i="3"/>
  <c r="V25" i="3"/>
  <c r="Z25" i="3"/>
  <c r="AD25" i="3"/>
  <c r="AY25" i="3"/>
  <c r="AG25" i="3"/>
  <c r="AO25" i="3"/>
  <c r="W25" i="3"/>
  <c r="R25" i="3"/>
  <c r="BD25" i="3"/>
  <c r="T25" i="3"/>
  <c r="AL25" i="3"/>
  <c r="AZ25" i="3"/>
  <c r="AH25" i="3"/>
  <c r="X25" i="3"/>
  <c r="AV25" i="3"/>
  <c r="AB25" i="3"/>
  <c r="AP25" i="3"/>
  <c r="BG26" i="3" l="1"/>
  <c r="BE26" i="3"/>
  <c r="BF26" i="3"/>
  <c r="BH26" i="3" l="1"/>
  <c r="AT26" i="3" l="1"/>
  <c r="AX26" i="3"/>
  <c r="BB26" i="3"/>
  <c r="AG26" i="3"/>
  <c r="AK26" i="3"/>
  <c r="AO26" i="3"/>
  <c r="T26" i="3"/>
  <c r="X26" i="3"/>
  <c r="AB26" i="3"/>
  <c r="Z26" i="3"/>
  <c r="AU26" i="3"/>
  <c r="AY26" i="3"/>
  <c r="BC26" i="3"/>
  <c r="AH26" i="3"/>
  <c r="AL26" i="3"/>
  <c r="AP26" i="3"/>
  <c r="U26" i="3"/>
  <c r="Y26" i="3"/>
  <c r="AC26" i="3"/>
  <c r="AV26" i="3"/>
  <c r="AZ26" i="3"/>
  <c r="BD26" i="3"/>
  <c r="AI26" i="3"/>
  <c r="AM26" i="3"/>
  <c r="AQ26" i="3"/>
  <c r="V26" i="3"/>
  <c r="AD26" i="3"/>
  <c r="AR26" i="3"/>
  <c r="AE26" i="3"/>
  <c r="R26" i="3"/>
  <c r="AW26" i="3"/>
  <c r="W26" i="3"/>
  <c r="AN26" i="3"/>
  <c r="AS26" i="3"/>
  <c r="AF26" i="3"/>
  <c r="S26" i="3"/>
  <c r="AJ26" i="3"/>
  <c r="BA26" i="3"/>
  <c r="AA26" i="3"/>
  <c r="BG27" i="3" l="1"/>
  <c r="BE27" i="3"/>
  <c r="BF27" i="3"/>
  <c r="BH27" i="3" l="1"/>
  <c r="AT27" i="3" s="1"/>
  <c r="T27" i="3"/>
  <c r="AM27" i="3"/>
  <c r="BA27" i="3"/>
  <c r="AQ27" i="3"/>
  <c r="AB27" i="3"/>
  <c r="R27" i="3"/>
  <c r="AP27" i="3"/>
  <c r="AZ27" i="3"/>
  <c r="V27" i="3"/>
  <c r="BC27" i="3"/>
  <c r="Y27" i="3"/>
  <c r="AJ27" i="3"/>
  <c r="AV27" i="3"/>
  <c r="AO27" i="3"/>
  <c r="U27" i="3"/>
  <c r="AF27" i="3"/>
  <c r="W27" i="3"/>
  <c r="AH27" i="3"/>
  <c r="AK27" i="3"/>
  <c r="AE27" i="3"/>
  <c r="BD27" i="3"/>
  <c r="AG27" i="3"/>
  <c r="AN27" i="3"/>
  <c r="AA27" i="3"/>
  <c r="AL27" i="3"/>
  <c r="AY27" i="3"/>
  <c r="AD27" i="3"/>
  <c r="AU27" i="3"/>
  <c r="BB27" i="3"/>
  <c r="S27" i="3"/>
  <c r="Z27" i="3"/>
  <c r="AC27" i="3"/>
  <c r="AX27" i="3"/>
  <c r="AR27" i="3"/>
  <c r="AW27" i="3" l="1"/>
  <c r="X27" i="3"/>
  <c r="AI27" i="3"/>
  <c r="AS27" i="3"/>
</calcChain>
</file>

<file path=xl/sharedStrings.xml><?xml version="1.0" encoding="utf-8"?>
<sst xmlns="http://schemas.openxmlformats.org/spreadsheetml/2006/main" count="254" uniqueCount="149">
  <si>
    <t>Matrix</t>
  </si>
  <si>
    <t>i,j</t>
  </si>
  <si>
    <t>0'</t>
  </si>
  <si>
    <t>45'</t>
  </si>
  <si>
    <t>90'</t>
  </si>
  <si>
    <t>135'</t>
  </si>
  <si>
    <t>menjumlahkan dengan matrix transpose</t>
  </si>
  <si>
    <t>+</t>
  </si>
  <si>
    <t>=</t>
  </si>
  <si>
    <t xml:space="preserve">Jumlah </t>
  </si>
  <si>
    <t>Mean</t>
  </si>
  <si>
    <t>Jumlah</t>
  </si>
  <si>
    <t>Mean(j)</t>
  </si>
  <si>
    <t>Variance(i)</t>
  </si>
  <si>
    <t>Variance(j)</t>
  </si>
  <si>
    <t>Normalisasi P(i,j)</t>
  </si>
  <si>
    <t>Standard deviasi (i)</t>
  </si>
  <si>
    <t>Contrast 0'</t>
  </si>
  <si>
    <t>Contrast 45'</t>
  </si>
  <si>
    <t>Contrast 90'</t>
  </si>
  <si>
    <t>Contrast 135'</t>
  </si>
  <si>
    <t>Dissimilarity 0'</t>
  </si>
  <si>
    <t>Dissimilarity 45'</t>
  </si>
  <si>
    <t>Dissimilarity 90'</t>
  </si>
  <si>
    <t>Dissimilarity 135'</t>
  </si>
  <si>
    <t>Homogenity</t>
  </si>
  <si>
    <t>Normalisasi</t>
  </si>
  <si>
    <t>ASM</t>
  </si>
  <si>
    <t>I,j</t>
  </si>
  <si>
    <t>Energy</t>
  </si>
  <si>
    <t>Entropy</t>
  </si>
  <si>
    <t>Since ln(0) is undefined, assume that 0 * ln(0) = 0:</t>
  </si>
  <si>
    <t>Correlation</t>
  </si>
  <si>
    <t>kuantisasi 64 warna</t>
  </si>
  <si>
    <t>R: (0-3)</t>
  </si>
  <si>
    <t>G: (0-3)</t>
  </si>
  <si>
    <t>B: (0-3)</t>
  </si>
  <si>
    <t>(R,G,B)</t>
  </si>
  <si>
    <t>Jlh</t>
  </si>
  <si>
    <t>(0,0,0)</t>
  </si>
  <si>
    <t>(1,0,0)</t>
  </si>
  <si>
    <t>(2,0,0)</t>
  </si>
  <si>
    <t>(3,0,0)</t>
  </si>
  <si>
    <t>(0,0,1)</t>
  </si>
  <si>
    <t>(1,0,1)</t>
  </si>
  <si>
    <t>(2,0,1)</t>
  </si>
  <si>
    <t>(3,0,1)</t>
  </si>
  <si>
    <t>(0,0,2)</t>
  </si>
  <si>
    <t>(1,0,2)</t>
  </si>
  <si>
    <t>(2,0,2)</t>
  </si>
  <si>
    <t>(3,0,2)</t>
  </si>
  <si>
    <t>(0,0,3)</t>
  </si>
  <si>
    <t>(1,0,3)</t>
  </si>
  <si>
    <t>(2,0,3)</t>
  </si>
  <si>
    <t>(3,0,3)</t>
  </si>
  <si>
    <t>(0,1,0)</t>
  </si>
  <si>
    <t>(1,1,0)</t>
  </si>
  <si>
    <t>(2,1,0)</t>
  </si>
  <si>
    <t>(3,1,0)</t>
  </si>
  <si>
    <t>(0,1,1)</t>
  </si>
  <si>
    <t>(1,1,1)</t>
  </si>
  <si>
    <t>(2,1,1)</t>
  </si>
  <si>
    <t>(3,1,1)</t>
  </si>
  <si>
    <t>(0,1,2)</t>
  </si>
  <si>
    <t>(1,1,2)</t>
  </si>
  <si>
    <t>(2,1,2)</t>
  </si>
  <si>
    <t>(3,1,2)</t>
  </si>
  <si>
    <t>(0,1,3)</t>
  </si>
  <si>
    <t>(1,1,3)</t>
  </si>
  <si>
    <t>(2,1,3)</t>
  </si>
  <si>
    <t>(3,1,3)</t>
  </si>
  <si>
    <t>(0,2,0)</t>
  </si>
  <si>
    <t>(1,2,0)</t>
  </si>
  <si>
    <t>(2,2,0)</t>
  </si>
  <si>
    <t>(3,2,0)</t>
  </si>
  <si>
    <t>(0,2,1)</t>
  </si>
  <si>
    <t>(1,2,1)</t>
  </si>
  <si>
    <t>(2,2,1)</t>
  </si>
  <si>
    <t>(3,2,1)</t>
  </si>
  <si>
    <t>(0,2,2)</t>
  </si>
  <si>
    <t>(1,2,2)</t>
  </si>
  <si>
    <t>(2,2,2)</t>
  </si>
  <si>
    <t>(3,2,2)</t>
  </si>
  <si>
    <t>(0,2,3)</t>
  </si>
  <si>
    <t>(1,2,3)</t>
  </si>
  <si>
    <t>(2,2,3)</t>
  </si>
  <si>
    <t>(3,2,3)</t>
  </si>
  <si>
    <t>(0,3,0)</t>
  </si>
  <si>
    <t>(1,3,0)</t>
  </si>
  <si>
    <t>(2,3,0)</t>
  </si>
  <si>
    <t>(3,3,0)</t>
  </si>
  <si>
    <t>(0,3,1)</t>
  </si>
  <si>
    <t>(1,3,1)</t>
  </si>
  <si>
    <t>(2,3,1)</t>
  </si>
  <si>
    <t>(3,3,1)</t>
  </si>
  <si>
    <t>(0,3,2)</t>
  </si>
  <si>
    <t>(1,3,2)</t>
  </si>
  <si>
    <t>(2,3,2)</t>
  </si>
  <si>
    <t>(3,3,2)</t>
  </si>
  <si>
    <t>(0,3,3)</t>
  </si>
  <si>
    <t>(1,3,3)</t>
  </si>
  <si>
    <t>(2,3,3)</t>
  </si>
  <si>
    <t>(3,3,3)</t>
  </si>
  <si>
    <t>Learning Vector Quantization</t>
  </si>
  <si>
    <t>Kelas</t>
  </si>
  <si>
    <t>No</t>
  </si>
  <si>
    <t>Input</t>
  </si>
  <si>
    <t>Corr</t>
  </si>
  <si>
    <t>Mi</t>
  </si>
  <si>
    <t>Mj</t>
  </si>
  <si>
    <t>Vi</t>
  </si>
  <si>
    <t>Vj</t>
  </si>
  <si>
    <t>Sdi</t>
  </si>
  <si>
    <t>Sdj</t>
  </si>
  <si>
    <t>Cont</t>
  </si>
  <si>
    <t>Diss</t>
  </si>
  <si>
    <t>Hom</t>
  </si>
  <si>
    <t>En</t>
  </si>
  <si>
    <t>Entr</t>
  </si>
  <si>
    <t>*4/255</t>
  </si>
  <si>
    <t>Kuantisasi 16 warna</t>
  </si>
  <si>
    <t>*16/255</t>
  </si>
  <si>
    <t>R: (0-2)</t>
  </si>
  <si>
    <t>G: (0-2)</t>
  </si>
  <si>
    <t>B: (0-2)</t>
  </si>
  <si>
    <t>Target</t>
  </si>
  <si>
    <t>Inisialisasi bobot awal</t>
  </si>
  <si>
    <t>Donat 0002</t>
  </si>
  <si>
    <t>Donat 0001</t>
  </si>
  <si>
    <t>Ayam 0131</t>
  </si>
  <si>
    <t>Ayam 0132</t>
  </si>
  <si>
    <t>Donat 0003</t>
  </si>
  <si>
    <t>Ayam 0136</t>
  </si>
  <si>
    <t>Rendang 0138</t>
  </si>
  <si>
    <t>Rendang 0140</t>
  </si>
  <si>
    <t>Rendang 0137</t>
  </si>
  <si>
    <t>w1</t>
  </si>
  <si>
    <t>w2</t>
  </si>
  <si>
    <t>w3</t>
  </si>
  <si>
    <t>Jarak Euclidean</t>
  </si>
  <si>
    <t>d1</t>
  </si>
  <si>
    <t>d2</t>
  </si>
  <si>
    <t>d3</t>
  </si>
  <si>
    <t>J</t>
  </si>
  <si>
    <t xml:space="preserve">α = </t>
  </si>
  <si>
    <t>Epoch</t>
  </si>
  <si>
    <t xml:space="preserve">dec α = </t>
  </si>
  <si>
    <t>α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</si>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</sst>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74B4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3" fillId="0" borderId="1" xfId="0" applyFont="1" applyBorder="1"/>
    <xf numFmtId="0" fontId="1" fillId="0" borderId="1" xfId="0" applyFont="1" applyBorder="1"/>
    <xf numFmtId="0" fontId="2" fillId="2" borderId="1" xfId="1" applyBorder="1" applyAlignment="1">
      <alignment horizontal="right"/>
    </xf>
    <xf numFmtId="0" fontId="2" fillId="2" borderId="1" xfId="1" applyBorder="1"/>
    <xf numFmtId="0" fontId="2" fillId="3" borderId="1" xfId="2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3" borderId="2" xfId="2" applyBorder="1"/>
    <xf numFmtId="0" fontId="2" fillId="2" borderId="2" xfId="1" applyBorder="1"/>
    <xf numFmtId="0" fontId="2" fillId="2" borderId="0" xfId="1" applyBorder="1"/>
    <xf numFmtId="0" fontId="0" fillId="0" borderId="2" xfId="0" applyFill="1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0" xfId="0" applyFill="1"/>
    <xf numFmtId="0" fontId="0" fillId="5" borderId="2" xfId="0" applyFill="1" applyBorder="1"/>
    <xf numFmtId="0" fontId="4" fillId="6" borderId="1" xfId="3" applyBorder="1"/>
    <xf numFmtId="0" fontId="4" fillId="7" borderId="1" xfId="4" applyBorder="1"/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2" fillId="2" borderId="0" xfId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5" fillId="14" borderId="1" xfId="0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6" fillId="0" borderId="0" xfId="0" applyFont="1"/>
    <xf numFmtId="0" fontId="4" fillId="8" borderId="1" xfId="5" applyBorder="1"/>
    <xf numFmtId="0" fontId="4" fillId="9" borderId="1" xfId="6" applyBorder="1"/>
    <xf numFmtId="0" fontId="4" fillId="10" borderId="1" xfId="7" applyBorder="1"/>
    <xf numFmtId="0" fontId="4" fillId="18" borderId="1" xfId="9" applyBorder="1"/>
    <xf numFmtId="0" fontId="4" fillId="9" borderId="3" xfId="6" applyBorder="1"/>
    <xf numFmtId="0" fontId="4" fillId="10" borderId="3" xfId="7" applyBorder="1"/>
    <xf numFmtId="0" fontId="4" fillId="8" borderId="3" xfId="5" applyBorder="1"/>
    <xf numFmtId="0" fontId="4" fillId="18" borderId="1" xfId="9" applyBorder="1" applyAlignment="1">
      <alignment horizontal="center" vertical="center"/>
    </xf>
    <xf numFmtId="0" fontId="4" fillId="18" borderId="1" xfId="9" applyBorder="1" applyAlignment="1">
      <alignment horizontal="center"/>
    </xf>
    <xf numFmtId="0" fontId="4" fillId="18" borderId="1" xfId="9" applyBorder="1" applyAlignment="1">
      <alignment horizontal="center" vertical="center"/>
    </xf>
    <xf numFmtId="0" fontId="4" fillId="18" borderId="3" xfId="9" applyBorder="1"/>
    <xf numFmtId="0" fontId="4" fillId="17" borderId="1" xfId="8" applyBorder="1" applyAlignment="1">
      <alignment horizontal="center" vertical="center"/>
    </xf>
    <xf numFmtId="0" fontId="4" fillId="17" borderId="1" xfId="8" applyBorder="1" applyAlignment="1">
      <alignment horizontal="center"/>
    </xf>
    <xf numFmtId="0" fontId="4" fillId="17" borderId="1" xfId="8" applyBorder="1"/>
    <xf numFmtId="0" fontId="4" fillId="17" borderId="1" xfId="8" applyBorder="1" applyAlignment="1">
      <alignment horizontal="center" vertical="center"/>
    </xf>
    <xf numFmtId="0" fontId="4" fillId="17" borderId="3" xfId="8" applyBorder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vertical="center"/>
    </xf>
    <xf numFmtId="0" fontId="7" fillId="9" borderId="1" xfId="6" applyFont="1" applyBorder="1"/>
    <xf numFmtId="0" fontId="7" fillId="10" borderId="1" xfId="7" applyFont="1" applyBorder="1"/>
    <xf numFmtId="0" fontId="7" fillId="8" borderId="1" xfId="5" applyFont="1" applyBorder="1"/>
    <xf numFmtId="0" fontId="4" fillId="17" borderId="3" xfId="8" applyBorder="1" applyAlignment="1">
      <alignment horizontal="center" vertical="center"/>
    </xf>
    <xf numFmtId="0" fontId="4" fillId="17" borderId="2" xfId="8" applyBorder="1" applyAlignment="1">
      <alignment horizontal="center" vertical="center"/>
    </xf>
    <xf numFmtId="0" fontId="4" fillId="17" borderId="4" xfId="8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18" borderId="3" xfId="9" applyBorder="1" applyAlignment="1">
      <alignment horizontal="center"/>
    </xf>
    <xf numFmtId="0" fontId="6" fillId="5" borderId="1" xfId="0" applyFont="1" applyFill="1" applyBorder="1"/>
    <xf numFmtId="0" fontId="6" fillId="0" borderId="0" xfId="0" applyFont="1" applyFill="1" applyBorder="1"/>
    <xf numFmtId="0" fontId="4" fillId="17" borderId="3" xfId="8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10">
    <cellStyle name="20% - Accent1" xfId="8" builtinId="30"/>
    <cellStyle name="20% - Accent2" xfId="9" builtinId="34"/>
    <cellStyle name="20% - Accent5" xfId="3" builtinId="46"/>
    <cellStyle name="40% - Accent1" xfId="4" builtinId="31"/>
    <cellStyle name="40% - Accent4" xfId="5" builtinId="43"/>
    <cellStyle name="40% - Accent5" xfId="6" builtinId="47"/>
    <cellStyle name="40% - Accent6" xfId="7" builtinId="51"/>
    <cellStyle name="Accent1" xfId="1" builtinId="29"/>
    <cellStyle name="Accent2" xfId="2" builtinId="33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CC6600"/>
      <color rgb="FFFF0066"/>
      <color rgb="FFFF6699"/>
      <color rgb="FF660033"/>
      <color rgb="FF3366FF"/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T130"/>
  <sheetViews>
    <sheetView topLeftCell="CN43" zoomScale="93" zoomScaleNormal="93" workbookViewId="0">
      <selection activeCell="AE100" sqref="AE100"/>
    </sheetView>
  </sheetViews>
  <sheetFormatPr defaultRowHeight="15" x14ac:dyDescent="0.25"/>
  <cols>
    <col min="1" max="1" width="6.5703125" customWidth="1"/>
    <col min="2" max="2" width="5.85546875" customWidth="1"/>
    <col min="3" max="3" width="9.85546875" customWidth="1"/>
    <col min="4" max="4" width="9.140625" customWidth="1"/>
    <col min="5" max="5" width="10.140625" customWidth="1"/>
    <col min="6" max="6" width="10.28515625" customWidth="1"/>
    <col min="7" max="7" width="9.140625" customWidth="1"/>
    <col min="8" max="8" width="9.5703125" customWidth="1"/>
    <col min="9" max="9" width="9.28515625" customWidth="1"/>
    <col min="10" max="10" width="9.140625" customWidth="1"/>
    <col min="11" max="12" width="7.42578125" customWidth="1"/>
    <col min="13" max="13" width="9.140625" customWidth="1"/>
    <col min="14" max="20" width="9" customWidth="1"/>
    <col min="21" max="22" width="7.42578125" customWidth="1"/>
    <col min="23" max="31" width="8.5703125" customWidth="1"/>
    <col min="32" max="34" width="4.28515625" customWidth="1"/>
    <col min="35" max="37" width="4.42578125" customWidth="1"/>
    <col min="38" max="38" width="5.140625" customWidth="1"/>
    <col min="39" max="40" width="4.85546875" customWidth="1"/>
    <col min="41" max="41" width="6.7109375" customWidth="1"/>
    <col min="42" max="42" width="4.7109375" customWidth="1"/>
    <col min="43" max="49" width="5" customWidth="1"/>
    <col min="50" max="50" width="5.85546875" customWidth="1"/>
    <col min="51" max="58" width="5.140625" customWidth="1"/>
    <col min="59" max="67" width="5" customWidth="1"/>
    <col min="68" max="68" width="7.7109375" customWidth="1"/>
    <col min="69" max="69" width="7.140625" customWidth="1"/>
    <col min="70" max="77" width="6.7109375" customWidth="1"/>
    <col min="78" max="78" width="8.42578125" customWidth="1"/>
    <col min="79" max="79" width="7.7109375" customWidth="1"/>
    <col min="80" max="80" width="5.42578125" customWidth="1"/>
    <col min="81" max="81" width="8.5703125" customWidth="1"/>
    <col min="82" max="82" width="8.140625" customWidth="1"/>
    <col min="83" max="83" width="7.140625" customWidth="1"/>
    <col min="84" max="84" width="7.85546875" customWidth="1"/>
    <col min="85" max="85" width="8.140625" customWidth="1"/>
    <col min="86" max="86" width="9.5703125" customWidth="1"/>
    <col min="97" max="97" width="11.85546875" customWidth="1"/>
    <col min="102" max="103" width="9.7109375" customWidth="1"/>
    <col min="104" max="105" width="11.28515625" customWidth="1"/>
    <col min="106" max="106" width="11.140625" customWidth="1"/>
    <col min="113" max="113" width="10" customWidth="1"/>
  </cols>
  <sheetData>
    <row r="2" spans="2:124" x14ac:dyDescent="0.25">
      <c r="B2" t="s">
        <v>0</v>
      </c>
      <c r="AQ2" t="s">
        <v>6</v>
      </c>
      <c r="BP2" t="s">
        <v>9</v>
      </c>
      <c r="BQ2" t="s">
        <v>15</v>
      </c>
      <c r="DL2" t="s">
        <v>32</v>
      </c>
    </row>
    <row r="3" spans="2:124" x14ac:dyDescent="0.25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AP3" t="s">
        <v>2</v>
      </c>
      <c r="BZ3" t="s">
        <v>10</v>
      </c>
      <c r="CA3" s="27">
        <v>0</v>
      </c>
      <c r="CB3" s="27">
        <v>1</v>
      </c>
      <c r="CC3" s="27">
        <v>2</v>
      </c>
      <c r="CD3" s="27">
        <v>3</v>
      </c>
      <c r="CE3" s="27">
        <v>4</v>
      </c>
      <c r="CF3" s="27">
        <v>5</v>
      </c>
      <c r="CG3" s="27">
        <v>6</v>
      </c>
      <c r="CH3" s="27">
        <v>7</v>
      </c>
      <c r="DL3" s="6" t="s">
        <v>28</v>
      </c>
      <c r="DM3" s="7">
        <v>0</v>
      </c>
      <c r="DN3" s="7">
        <v>1</v>
      </c>
      <c r="DO3" s="7">
        <v>2</v>
      </c>
      <c r="DP3" s="7">
        <v>3</v>
      </c>
      <c r="DQ3" s="7">
        <v>4</v>
      </c>
      <c r="DR3" s="7">
        <v>5</v>
      </c>
      <c r="DS3" s="7">
        <v>6</v>
      </c>
      <c r="DT3" s="7">
        <v>7</v>
      </c>
    </row>
    <row r="4" spans="2:124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AP4" s="5">
        <v>38</v>
      </c>
      <c r="AQ4" s="1">
        <v>0</v>
      </c>
      <c r="AR4" s="5">
        <v>1</v>
      </c>
      <c r="AS4" s="5">
        <v>4</v>
      </c>
      <c r="AT4" s="1">
        <v>0</v>
      </c>
      <c r="AU4" s="1">
        <v>0</v>
      </c>
      <c r="AV4" s="1">
        <v>0</v>
      </c>
      <c r="AW4" s="4">
        <v>0</v>
      </c>
      <c r="AY4" s="5">
        <v>38</v>
      </c>
      <c r="AZ4" s="1">
        <v>0</v>
      </c>
      <c r="BA4" s="1">
        <v>0</v>
      </c>
      <c r="BB4" s="1">
        <v>0</v>
      </c>
      <c r="BC4" s="5">
        <v>3</v>
      </c>
      <c r="BD4" s="5">
        <v>2</v>
      </c>
      <c r="BE4" s="5">
        <v>1</v>
      </c>
      <c r="BF4" s="4">
        <v>0</v>
      </c>
      <c r="BG4" s="10"/>
      <c r="BH4" s="1">
        <f>SUM(AP4,AY4)</f>
        <v>76</v>
      </c>
      <c r="BI4" s="1">
        <f t="shared" ref="BI4:BO11" si="0">SUM(AQ4,AZ4)</f>
        <v>0</v>
      </c>
      <c r="BJ4" s="1">
        <f t="shared" si="0"/>
        <v>1</v>
      </c>
      <c r="BK4" s="1">
        <f t="shared" si="0"/>
        <v>4</v>
      </c>
      <c r="BL4" s="1">
        <f t="shared" si="0"/>
        <v>3</v>
      </c>
      <c r="BM4" s="1">
        <f t="shared" si="0"/>
        <v>2</v>
      </c>
      <c r="BN4" s="1">
        <f t="shared" si="0"/>
        <v>1</v>
      </c>
      <c r="BO4" s="1">
        <f t="shared" si="0"/>
        <v>0</v>
      </c>
      <c r="BP4" s="16">
        <f>SUM(BH4:BO11)</f>
        <v>192</v>
      </c>
      <c r="BQ4" s="23">
        <f>BH4/$BP$4</f>
        <v>0.39583333333333331</v>
      </c>
      <c r="BR4" s="23">
        <f t="shared" ref="BR4:BX11" si="1">BI4/$BP$4</f>
        <v>0</v>
      </c>
      <c r="BS4" s="23">
        <f t="shared" si="1"/>
        <v>5.208333333333333E-3</v>
      </c>
      <c r="BT4" s="23">
        <f t="shared" si="1"/>
        <v>2.0833333333333332E-2</v>
      </c>
      <c r="BU4" s="23">
        <f t="shared" si="1"/>
        <v>1.5625E-2</v>
      </c>
      <c r="BV4" s="23">
        <f t="shared" si="1"/>
        <v>1.0416666666666666E-2</v>
      </c>
      <c r="BW4" s="23">
        <f t="shared" si="1"/>
        <v>5.208333333333333E-3</v>
      </c>
      <c r="BX4" s="23">
        <f t="shared" si="1"/>
        <v>0</v>
      </c>
      <c r="BY4" s="12"/>
      <c r="BZ4" s="15">
        <v>0</v>
      </c>
      <c r="CA4" s="1">
        <f>(0*BQ4)</f>
        <v>0</v>
      </c>
      <c r="CB4" s="1">
        <f t="shared" ref="CB4:CH4" si="2">(0*BR4)</f>
        <v>0</v>
      </c>
      <c r="CC4" s="1">
        <f t="shared" si="2"/>
        <v>0</v>
      </c>
      <c r="CD4" s="1">
        <f t="shared" si="2"/>
        <v>0</v>
      </c>
      <c r="CE4" s="1">
        <f t="shared" si="2"/>
        <v>0</v>
      </c>
      <c r="CF4" s="1">
        <f t="shared" si="2"/>
        <v>0</v>
      </c>
      <c r="CG4" s="1">
        <f t="shared" si="2"/>
        <v>0</v>
      </c>
      <c r="CH4" s="1">
        <f t="shared" si="2"/>
        <v>0</v>
      </c>
      <c r="CI4" t="s">
        <v>12</v>
      </c>
      <c r="CJ4" s="1">
        <f>(0*BQ4)</f>
        <v>0</v>
      </c>
      <c r="CK4" s="1">
        <f>(1*BR4)</f>
        <v>0</v>
      </c>
      <c r="CL4" s="1">
        <f>(2*BS4)</f>
        <v>1.0416666666666666E-2</v>
      </c>
      <c r="CM4" s="1">
        <f>(3*BT4)</f>
        <v>6.25E-2</v>
      </c>
      <c r="CN4" s="1">
        <f>(4*BU4)</f>
        <v>6.25E-2</v>
      </c>
      <c r="CO4" s="1">
        <f>(5*BV4)</f>
        <v>5.2083333333333329E-2</v>
      </c>
      <c r="CP4" s="1">
        <f>(6*BW4)</f>
        <v>3.125E-2</v>
      </c>
      <c r="CQ4" s="1">
        <f>(7*BX4)</f>
        <v>0</v>
      </c>
      <c r="CS4" t="s">
        <v>13</v>
      </c>
      <c r="CT4" s="1">
        <f>BQ4*((0-$CH$12)^2)</f>
        <v>1.8761280201099533</v>
      </c>
      <c r="CU4" s="1">
        <f t="shared" ref="CU4:DA4" si="3">BR4*((0-$CH$12)^2)</f>
        <v>0</v>
      </c>
      <c r="CV4" s="1">
        <f t="shared" si="3"/>
        <v>2.4685895001446752E-2</v>
      </c>
      <c r="CW4" s="1">
        <f t="shared" si="3"/>
        <v>9.8743580005787007E-2</v>
      </c>
      <c r="CX4" s="1">
        <f t="shared" si="3"/>
        <v>7.4057685004340262E-2</v>
      </c>
      <c r="CY4" s="1">
        <f t="shared" si="3"/>
        <v>4.9371790002893504E-2</v>
      </c>
      <c r="CZ4" s="1">
        <f t="shared" si="3"/>
        <v>2.4685895001446752E-2</v>
      </c>
      <c r="DA4" s="1">
        <f t="shared" si="3"/>
        <v>0</v>
      </c>
      <c r="DB4" t="s">
        <v>14</v>
      </c>
      <c r="DC4" s="1">
        <f>BQ4*((0-$CQ$12)^2)</f>
        <v>1.8761280201099539</v>
      </c>
      <c r="DD4" s="1">
        <f>BR4*((1-$CQ$12)^2)</f>
        <v>0</v>
      </c>
      <c r="DE4" s="1">
        <f>BS4*((2-$CQ$12)^2)</f>
        <v>1.6332555700231507E-4</v>
      </c>
      <c r="DF4" s="1">
        <f>BT4*((3-$CQ$12)^2)</f>
        <v>1.4108163339120365E-2</v>
      </c>
      <c r="DG4" s="1">
        <f>BU4*((4-$CQ$12)^2)</f>
        <v>5.1922268337673605E-2</v>
      </c>
      <c r="DH4" s="1">
        <f>BV4*((5-$CQ$12)^2)</f>
        <v>8.300894278067128E-2</v>
      </c>
      <c r="DI4" s="1">
        <f>BW4*((6-$CQ$12)^2)</f>
        <v>7.6118186668113416E-2</v>
      </c>
      <c r="DJ4" s="1">
        <f>BX4*((7-$CQ$12)^2)</f>
        <v>0</v>
      </c>
      <c r="DL4" s="7">
        <v>0</v>
      </c>
      <c r="DM4" s="1">
        <f>(BQ4*((((DL4-$CH$12)*(DM3-$CQ$12)))/(SQRT($DA$12*$DJ$12))))</f>
        <v>0.42680743090354051</v>
      </c>
      <c r="DN4" s="1">
        <f>(BR4*((((DL4-$CH$12)*(DN3-$CQ$12)))/(SQRT($DA$12*$DJ$12))))</f>
        <v>0</v>
      </c>
      <c r="DO4" s="1">
        <f>(BS4*((((DL4-$CH$12)*(DO3-$CQ$12)))/(SQRT($DA$12*$DJ$12))))</f>
        <v>4.567946565953283E-4</v>
      </c>
      <c r="DP4" s="1">
        <f>(BT4*((((DL4-$CH$12)*(DP3-$CQ$12)))/(SQRT($DA$12*$DJ$12))))</f>
        <v>-8.4910065578896222E-3</v>
      </c>
      <c r="DQ4" s="1">
        <f>(BU4*((((DL4-$CH$12)*(DQ3-$CQ$12)))/(SQRT($DA$12*$DJ$12))))</f>
        <v>-1.410689380662042E-2</v>
      </c>
      <c r="DR4" s="1">
        <f>(BV4*((((DL4-$CH$12)*(DR3-$CQ$12)))/(SQRT($DA$12*$DJ$12))))</f>
        <v>-1.4563688463215745E-2</v>
      </c>
      <c r="DS4" s="1">
        <f>(BW4*((((DL4-$CH$12)*(DS3-$CQ$12)))/(SQRT($DA$12*$DJ$12))))</f>
        <v>-9.8613905276756092E-3</v>
      </c>
      <c r="DT4" s="1">
        <f>(BX4*((((DL4-$CH$12)*(DT3-$CQ$12)))/(SQRT($DA$12*$DJ$12))))</f>
        <v>0</v>
      </c>
    </row>
    <row r="5" spans="2:124" x14ac:dyDescent="0.25">
      <c r="B5" s="2">
        <v>0</v>
      </c>
      <c r="C5" s="2">
        <v>0</v>
      </c>
      <c r="D5" s="3">
        <v>3</v>
      </c>
      <c r="E5" s="3">
        <v>4</v>
      </c>
      <c r="F5" s="3">
        <v>4</v>
      </c>
      <c r="G5" s="3">
        <v>4</v>
      </c>
      <c r="H5" s="3">
        <v>4</v>
      </c>
      <c r="I5" s="2">
        <v>0</v>
      </c>
      <c r="J5" s="2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4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4">
        <v>0</v>
      </c>
      <c r="BG5" s="10"/>
      <c r="BH5" s="1">
        <f t="shared" ref="BH5:BH41" si="4">SUM(AP5,AY5)</f>
        <v>0</v>
      </c>
      <c r="BI5" s="1">
        <f t="shared" si="0"/>
        <v>0</v>
      </c>
      <c r="BJ5" s="1">
        <f t="shared" si="0"/>
        <v>0</v>
      </c>
      <c r="BK5" s="1">
        <f t="shared" si="0"/>
        <v>0</v>
      </c>
      <c r="BL5" s="1">
        <f t="shared" si="0"/>
        <v>0</v>
      </c>
      <c r="BM5" s="1">
        <f t="shared" si="0"/>
        <v>0</v>
      </c>
      <c r="BN5" s="1">
        <f t="shared" si="0"/>
        <v>0</v>
      </c>
      <c r="BO5" s="1">
        <f t="shared" si="0"/>
        <v>0</v>
      </c>
      <c r="BQ5" s="23">
        <f t="shared" ref="BQ5:BQ11" si="5">BH5/$BP$4</f>
        <v>0</v>
      </c>
      <c r="BR5" s="23">
        <f t="shared" si="1"/>
        <v>0</v>
      </c>
      <c r="BS5" s="23">
        <f t="shared" ref="BS5:BW11" si="6">BJ5/$BP$4</f>
        <v>0</v>
      </c>
      <c r="BT5" s="23">
        <f t="shared" si="6"/>
        <v>0</v>
      </c>
      <c r="BU5" s="23">
        <f t="shared" si="6"/>
        <v>0</v>
      </c>
      <c r="BV5" s="23">
        <f t="shared" si="6"/>
        <v>0</v>
      </c>
      <c r="BW5" s="23">
        <f t="shared" si="6"/>
        <v>0</v>
      </c>
      <c r="BX5" s="23">
        <f t="shared" si="1"/>
        <v>0</v>
      </c>
      <c r="BY5" s="12"/>
      <c r="BZ5" s="27">
        <v>1</v>
      </c>
      <c r="CA5" s="1">
        <f>(1*BQ5)</f>
        <v>0</v>
      </c>
      <c r="CB5" s="1">
        <f t="shared" ref="CB5:CH5" si="7">(1*BR5)</f>
        <v>0</v>
      </c>
      <c r="CC5" s="1">
        <f t="shared" si="7"/>
        <v>0</v>
      </c>
      <c r="CD5" s="1">
        <f t="shared" si="7"/>
        <v>0</v>
      </c>
      <c r="CE5" s="1">
        <f t="shared" si="7"/>
        <v>0</v>
      </c>
      <c r="CF5" s="1">
        <f t="shared" si="7"/>
        <v>0</v>
      </c>
      <c r="CG5" s="1">
        <f t="shared" si="7"/>
        <v>0</v>
      </c>
      <c r="CH5" s="1">
        <f t="shared" si="7"/>
        <v>0</v>
      </c>
      <c r="CJ5" s="1">
        <f t="shared" ref="CJ5:CJ10" si="8">(0*BQ5)</f>
        <v>0</v>
      </c>
      <c r="CK5" s="1">
        <f t="shared" ref="CK5:CK9" si="9">(1*BR5)</f>
        <v>0</v>
      </c>
      <c r="CL5" s="1">
        <f t="shared" ref="CL5:CL11" si="10">(2*BS5)</f>
        <v>0</v>
      </c>
      <c r="CM5" s="1">
        <f t="shared" ref="CM5:CM11" si="11">(3*BT5)</f>
        <v>0</v>
      </c>
      <c r="CN5" s="1">
        <f t="shared" ref="CN5:CN11" si="12">(4*BU5)</f>
        <v>0</v>
      </c>
      <c r="CO5" s="1">
        <f t="shared" ref="CO5:CO11" si="13">(5*BV5)</f>
        <v>0</v>
      </c>
      <c r="CP5" s="1">
        <f t="shared" ref="CP5:CP11" si="14">(6*BW5)</f>
        <v>0</v>
      </c>
      <c r="CQ5" s="1">
        <f t="shared" ref="CQ5:CQ11" si="15">(7*BX5)</f>
        <v>0</v>
      </c>
      <c r="CT5" s="1">
        <f>BQ5*((1-$CH$12)^2)</f>
        <v>0</v>
      </c>
      <c r="CU5" s="1">
        <f t="shared" ref="CU5:DA5" si="16">BR5*((1-$CH$12)^2)</f>
        <v>0</v>
      </c>
      <c r="CV5" s="1">
        <f t="shared" si="16"/>
        <v>0</v>
      </c>
      <c r="CW5" s="1">
        <f t="shared" si="16"/>
        <v>0</v>
      </c>
      <c r="CX5" s="1">
        <f t="shared" si="16"/>
        <v>0</v>
      </c>
      <c r="CY5" s="1">
        <f t="shared" si="16"/>
        <v>0</v>
      </c>
      <c r="CZ5" s="1">
        <f t="shared" si="16"/>
        <v>0</v>
      </c>
      <c r="DA5" s="1">
        <f t="shared" si="16"/>
        <v>0</v>
      </c>
      <c r="DC5" s="1">
        <f t="shared" ref="DC5:DC11" si="17">BQ5*((0-$CQ$12)^2)</f>
        <v>0</v>
      </c>
      <c r="DD5" s="1">
        <f t="shared" ref="DD5:DD11" si="18">BR5*((1-$CQ$12)^2)</f>
        <v>0</v>
      </c>
      <c r="DE5" s="1">
        <f t="shared" ref="DE5:DE11" si="19">BS5*((2-$CQ$12)^2)</f>
        <v>0</v>
      </c>
      <c r="DF5" s="1">
        <f t="shared" ref="DF5:DF11" si="20">BT5*((3-$CQ$12)^2)</f>
        <v>0</v>
      </c>
      <c r="DG5" s="1">
        <f t="shared" ref="DG5:DG11" si="21">BU5*((4-$CQ$12)^2)</f>
        <v>0</v>
      </c>
      <c r="DH5" s="1">
        <f t="shared" ref="DH5:DH11" si="22">BV5*((5-$CQ$12)^2)</f>
        <v>0</v>
      </c>
      <c r="DI5" s="1">
        <f t="shared" ref="DI5:DI11" si="23">BW5*((6-$CQ$12)^2)</f>
        <v>0</v>
      </c>
      <c r="DJ5" s="1">
        <f t="shared" ref="DJ5:DJ11" si="24">BX5*((7-$CQ$12)^2)</f>
        <v>0</v>
      </c>
      <c r="DL5" s="7">
        <v>1</v>
      </c>
      <c r="DM5" s="1">
        <f>(BQ5*((((DL5-$CH$12)*($DM$3-$CQ$12)))/(SQRT($DA$12*$DJ$12))))</f>
        <v>0</v>
      </c>
      <c r="DN5" s="1">
        <f>(BR5*((((DL5-$CH$12)*($DN$3-$CQ$12)))/(SQRT($DA$12*$DJ$12))))</f>
        <v>0</v>
      </c>
      <c r="DO5" s="1">
        <f>(BS5*((((DL5-$CH$12)*($DO$3-$CQ$12)))/(SQRT($DA$12*$DJ$12))))</f>
        <v>0</v>
      </c>
      <c r="DP5" s="1">
        <f>(BT5*((((DL5-$CH$12)*($DP$3-$CQ$12)))/(SQRT($DA$12*$DJ$12))))</f>
        <v>0</v>
      </c>
      <c r="DQ5" s="1">
        <f>(BU5*((((DL5-$CH$12)*($DQ$3-$CQ$12)))/(SQRT($DA$12*$DJ$12))))</f>
        <v>0</v>
      </c>
      <c r="DR5" s="1">
        <f>(BV5*((((DL5-$CH$12)*($DR$3-$CQ$12)))/(SQRT($DA$12*$DJ$12))))</f>
        <v>0</v>
      </c>
      <c r="DS5" s="1">
        <f>(BW5*((((DL5-$CH$12)*($DS$3-$CQ$12)))/(SQRT($DA$12*$DJ$12))))</f>
        <v>0</v>
      </c>
      <c r="DT5" s="1">
        <f>(BX5*((((DL5-$CH$12)*($DT$3-$CQ$12)))/(SQRT($DA$12*$DJ$12))))</f>
        <v>0</v>
      </c>
    </row>
    <row r="6" spans="2:124" x14ac:dyDescent="0.25">
      <c r="B6" s="2">
        <v>0</v>
      </c>
      <c r="C6" s="3">
        <v>3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2">
        <v>0</v>
      </c>
      <c r="AP6" s="1">
        <v>0</v>
      </c>
      <c r="AQ6" s="1">
        <v>0</v>
      </c>
      <c r="AR6" s="5">
        <v>1</v>
      </c>
      <c r="AS6" s="5">
        <v>2</v>
      </c>
      <c r="AT6" s="5">
        <v>1</v>
      </c>
      <c r="AU6" s="1">
        <v>0</v>
      </c>
      <c r="AV6" s="1">
        <v>0</v>
      </c>
      <c r="AW6" s="4">
        <v>0</v>
      </c>
      <c r="AX6" s="9" t="s">
        <v>7</v>
      </c>
      <c r="AY6" s="5">
        <v>1</v>
      </c>
      <c r="AZ6" s="1">
        <v>0</v>
      </c>
      <c r="BA6" s="5">
        <v>1</v>
      </c>
      <c r="BB6" s="1">
        <v>0</v>
      </c>
      <c r="BC6" s="1">
        <v>0</v>
      </c>
      <c r="BD6" s="5">
        <v>1</v>
      </c>
      <c r="BE6" s="1">
        <v>0</v>
      </c>
      <c r="BF6" s="4">
        <v>0</v>
      </c>
      <c r="BG6" s="11" t="s">
        <v>8</v>
      </c>
      <c r="BH6" s="1">
        <f t="shared" si="4"/>
        <v>1</v>
      </c>
      <c r="BI6" s="1">
        <f t="shared" si="0"/>
        <v>0</v>
      </c>
      <c r="BJ6" s="1">
        <f t="shared" si="0"/>
        <v>2</v>
      </c>
      <c r="BK6" s="1">
        <f t="shared" si="0"/>
        <v>2</v>
      </c>
      <c r="BL6" s="1">
        <f t="shared" si="0"/>
        <v>1</v>
      </c>
      <c r="BM6" s="1">
        <f t="shared" si="0"/>
        <v>1</v>
      </c>
      <c r="BN6" s="1">
        <f t="shared" si="0"/>
        <v>0</v>
      </c>
      <c r="BO6" s="1">
        <f t="shared" si="0"/>
        <v>0</v>
      </c>
      <c r="BQ6" s="23">
        <f t="shared" si="5"/>
        <v>5.208333333333333E-3</v>
      </c>
      <c r="BR6" s="23">
        <f t="shared" si="1"/>
        <v>0</v>
      </c>
      <c r="BS6" s="23">
        <f t="shared" si="6"/>
        <v>1.0416666666666666E-2</v>
      </c>
      <c r="BT6" s="23">
        <f t="shared" si="6"/>
        <v>1.0416666666666666E-2</v>
      </c>
      <c r="BU6" s="23">
        <f t="shared" si="6"/>
        <v>5.208333333333333E-3</v>
      </c>
      <c r="BV6" s="23">
        <f t="shared" si="6"/>
        <v>5.208333333333333E-3</v>
      </c>
      <c r="BW6" s="23">
        <f t="shared" si="6"/>
        <v>0</v>
      </c>
      <c r="BX6" s="23">
        <f t="shared" si="1"/>
        <v>0</v>
      </c>
      <c r="BY6" s="12"/>
      <c r="BZ6" s="27">
        <v>2</v>
      </c>
      <c r="CA6" s="1">
        <f>(2*BQ6)</f>
        <v>1.0416666666666666E-2</v>
      </c>
      <c r="CB6" s="1">
        <f t="shared" ref="CB6:CH6" si="25">(2*BR6)</f>
        <v>0</v>
      </c>
      <c r="CC6" s="1">
        <f t="shared" si="25"/>
        <v>2.0833333333333332E-2</v>
      </c>
      <c r="CD6" s="1">
        <f t="shared" si="25"/>
        <v>2.0833333333333332E-2</v>
      </c>
      <c r="CE6" s="1">
        <f t="shared" si="25"/>
        <v>1.0416666666666666E-2</v>
      </c>
      <c r="CF6" s="1">
        <f t="shared" si="25"/>
        <v>1.0416666666666666E-2</v>
      </c>
      <c r="CG6" s="1">
        <f t="shared" si="25"/>
        <v>0</v>
      </c>
      <c r="CH6" s="1">
        <f t="shared" si="25"/>
        <v>0</v>
      </c>
      <c r="CJ6" s="1">
        <f t="shared" si="8"/>
        <v>0</v>
      </c>
      <c r="CK6" s="1">
        <f t="shared" si="9"/>
        <v>0</v>
      </c>
      <c r="CL6" s="1">
        <f t="shared" si="10"/>
        <v>2.0833333333333332E-2</v>
      </c>
      <c r="CM6" s="1">
        <f t="shared" si="11"/>
        <v>3.125E-2</v>
      </c>
      <c r="CN6" s="1">
        <f t="shared" si="12"/>
        <v>2.0833333333333332E-2</v>
      </c>
      <c r="CO6" s="1">
        <f t="shared" si="13"/>
        <v>2.6041666666666664E-2</v>
      </c>
      <c r="CP6" s="1">
        <f t="shared" si="14"/>
        <v>0</v>
      </c>
      <c r="CQ6" s="1">
        <f t="shared" si="15"/>
        <v>0</v>
      </c>
      <c r="CT6" s="1">
        <f>BQ6*((2-$CH$12)^2)</f>
        <v>1.6332555700231425E-4</v>
      </c>
      <c r="CU6" s="1">
        <f t="shared" ref="CU6:DA6" si="26">BR6*((2-$CH$12)^2)</f>
        <v>0</v>
      </c>
      <c r="CV6" s="1">
        <f t="shared" si="26"/>
        <v>3.2665111400462851E-4</v>
      </c>
      <c r="CW6" s="1">
        <f t="shared" si="26"/>
        <v>3.2665111400462851E-4</v>
      </c>
      <c r="CX6" s="1">
        <f t="shared" si="26"/>
        <v>1.6332555700231425E-4</v>
      </c>
      <c r="CY6" s="1">
        <f t="shared" si="26"/>
        <v>1.6332555700231425E-4</v>
      </c>
      <c r="CZ6" s="1">
        <f t="shared" si="26"/>
        <v>0</v>
      </c>
      <c r="DA6" s="1">
        <f t="shared" si="26"/>
        <v>0</v>
      </c>
      <c r="DC6" s="1">
        <f t="shared" si="17"/>
        <v>2.4685895001446762E-2</v>
      </c>
      <c r="DD6" s="1">
        <f t="shared" si="18"/>
        <v>0</v>
      </c>
      <c r="DE6" s="1">
        <f t="shared" si="19"/>
        <v>3.2665111400463013E-4</v>
      </c>
      <c r="DF6" s="1">
        <f t="shared" si="20"/>
        <v>7.0540816695601827E-3</v>
      </c>
      <c r="DG6" s="1">
        <f t="shared" si="21"/>
        <v>1.7307422779224535E-2</v>
      </c>
      <c r="DH6" s="1">
        <f t="shared" si="22"/>
        <v>4.150447139033564E-2</v>
      </c>
      <c r="DI6" s="1">
        <f t="shared" si="23"/>
        <v>0</v>
      </c>
      <c r="DJ6" s="1">
        <f t="shared" si="24"/>
        <v>0</v>
      </c>
      <c r="DL6" s="7">
        <v>2</v>
      </c>
      <c r="DM6" s="1">
        <f>(BQ6*((((DL6-$CH$12)*($DM$3-$CQ$12)))/(SQRT($DA$12*$DJ$12))))</f>
        <v>4.5679465659532721E-4</v>
      </c>
      <c r="DN6" s="1">
        <f t="shared" ref="DN6:DN11" si="27">(BR6*((((DL6-$CH$12)*($DN$3-$CQ$12)))/(SQRT($DA$12*$DJ$12))))</f>
        <v>0</v>
      </c>
      <c r="DO6" s="1">
        <f t="shared" ref="DO6:DO11" si="28">(BS6*((((DL6-$CH$12)*($DO$3-$CQ$12)))/(SQRT($DA$12*$DJ$12))))</f>
        <v>7.4311092460483918E-5</v>
      </c>
      <c r="DP6" s="1">
        <f t="shared" ref="DP6:DP11" si="29">(BT6*((((DL6-$CH$12)*($DP$3-$CQ$12)))/(SQRT($DA$12*$DJ$12))))</f>
        <v>-3.453280179046013E-4</v>
      </c>
      <c r="DQ6" s="1">
        <f t="shared" ref="DQ6:DQ11" si="30">(BU6*((((DL6-$CH$12)*($DQ$3-$CQ$12)))/(SQRT($DA$12*$DJ$12))))</f>
        <v>-3.8248356413484331E-4</v>
      </c>
      <c r="DR6" s="1">
        <f t="shared" ref="DR6:DR11" si="31">(BV6*((((DL6-$CH$12)*($DR$3-$CQ$12)))/(SQRT($DA$12*$DJ$12))))</f>
        <v>-5.9230311931738591E-4</v>
      </c>
      <c r="DS6" s="1">
        <f t="shared" ref="DS6:DS10" si="32">(BW6*((((DL6-$CH$12)*($DS$3-$CQ$12)))/(SQRT($DA$12*$DJ$12))))</f>
        <v>0</v>
      </c>
      <c r="DT6" s="1">
        <f t="shared" ref="DT6:DT10" si="33">(BX6*((((DL6-$CH$12)*($DT$3-$CQ$12)))/(SQRT($DA$12*$DJ$12))))</f>
        <v>0</v>
      </c>
    </row>
    <row r="7" spans="2:124" x14ac:dyDescent="0.25">
      <c r="B7" s="3">
        <v>4</v>
      </c>
      <c r="C7" s="3">
        <v>4</v>
      </c>
      <c r="D7" s="3">
        <v>3</v>
      </c>
      <c r="E7" s="3">
        <v>5</v>
      </c>
      <c r="F7" s="3">
        <v>4</v>
      </c>
      <c r="G7" s="3">
        <v>3</v>
      </c>
      <c r="H7" s="3">
        <v>4</v>
      </c>
      <c r="I7" s="3">
        <v>6</v>
      </c>
      <c r="J7" s="3">
        <v>5</v>
      </c>
      <c r="AP7" s="1">
        <v>0</v>
      </c>
      <c r="AQ7" s="1">
        <v>0</v>
      </c>
      <c r="AR7" s="1">
        <v>0</v>
      </c>
      <c r="AS7" s="5">
        <v>1</v>
      </c>
      <c r="AT7" s="5">
        <v>7</v>
      </c>
      <c r="AU7" s="5">
        <v>3</v>
      </c>
      <c r="AV7" s="1">
        <v>0</v>
      </c>
      <c r="AW7" s="4">
        <v>0</v>
      </c>
      <c r="AY7" s="5">
        <v>4</v>
      </c>
      <c r="AZ7" s="1">
        <v>0</v>
      </c>
      <c r="BA7" s="5">
        <v>2</v>
      </c>
      <c r="BB7" s="5">
        <v>1</v>
      </c>
      <c r="BC7" s="5">
        <v>2</v>
      </c>
      <c r="BD7" s="1">
        <v>0</v>
      </c>
      <c r="BE7" s="1">
        <v>0</v>
      </c>
      <c r="BF7" s="4">
        <v>0</v>
      </c>
      <c r="BG7" s="10"/>
      <c r="BH7" s="1">
        <f t="shared" si="4"/>
        <v>4</v>
      </c>
      <c r="BI7" s="1">
        <f t="shared" si="0"/>
        <v>0</v>
      </c>
      <c r="BJ7" s="1">
        <f t="shared" si="0"/>
        <v>2</v>
      </c>
      <c r="BK7" s="1">
        <f t="shared" si="0"/>
        <v>2</v>
      </c>
      <c r="BL7" s="1">
        <f t="shared" si="0"/>
        <v>9</v>
      </c>
      <c r="BM7" s="1">
        <f t="shared" si="0"/>
        <v>3</v>
      </c>
      <c r="BN7" s="1">
        <f t="shared" si="0"/>
        <v>0</v>
      </c>
      <c r="BO7" s="1">
        <f t="shared" si="0"/>
        <v>0</v>
      </c>
      <c r="BQ7" s="23">
        <f t="shared" si="5"/>
        <v>2.0833333333333332E-2</v>
      </c>
      <c r="BR7" s="23">
        <f t="shared" si="1"/>
        <v>0</v>
      </c>
      <c r="BS7" s="23">
        <f t="shared" si="6"/>
        <v>1.0416666666666666E-2</v>
      </c>
      <c r="BT7" s="23">
        <f t="shared" si="6"/>
        <v>1.0416666666666666E-2</v>
      </c>
      <c r="BU7" s="23">
        <f t="shared" si="6"/>
        <v>4.6875E-2</v>
      </c>
      <c r="BV7" s="23">
        <f t="shared" si="6"/>
        <v>1.5625E-2</v>
      </c>
      <c r="BW7" s="23">
        <f t="shared" si="6"/>
        <v>0</v>
      </c>
      <c r="BX7" s="23">
        <f t="shared" si="1"/>
        <v>0</v>
      </c>
      <c r="BY7" s="12"/>
      <c r="BZ7" s="27">
        <v>3</v>
      </c>
      <c r="CA7" s="1">
        <f>(3*BQ7)</f>
        <v>6.25E-2</v>
      </c>
      <c r="CB7" s="1">
        <f t="shared" ref="CB7:CH7" si="34">(3*BR7)</f>
        <v>0</v>
      </c>
      <c r="CC7" s="1">
        <f t="shared" si="34"/>
        <v>3.125E-2</v>
      </c>
      <c r="CD7" s="1">
        <f t="shared" si="34"/>
        <v>3.125E-2</v>
      </c>
      <c r="CE7" s="1">
        <f t="shared" si="34"/>
        <v>0.140625</v>
      </c>
      <c r="CF7" s="1">
        <f t="shared" si="34"/>
        <v>4.6875E-2</v>
      </c>
      <c r="CG7" s="1">
        <f t="shared" si="34"/>
        <v>0</v>
      </c>
      <c r="CH7" s="1">
        <f t="shared" si="34"/>
        <v>0</v>
      </c>
      <c r="CJ7" s="1">
        <f t="shared" si="8"/>
        <v>0</v>
      </c>
      <c r="CK7" s="1">
        <f t="shared" si="9"/>
        <v>0</v>
      </c>
      <c r="CL7" s="1">
        <f t="shared" si="10"/>
        <v>2.0833333333333332E-2</v>
      </c>
      <c r="CM7" s="1">
        <f t="shared" si="11"/>
        <v>3.125E-2</v>
      </c>
      <c r="CN7" s="1">
        <f t="shared" si="12"/>
        <v>0.1875</v>
      </c>
      <c r="CO7" s="1">
        <f t="shared" si="13"/>
        <v>7.8125E-2</v>
      </c>
      <c r="CP7" s="1">
        <f t="shared" si="14"/>
        <v>0</v>
      </c>
      <c r="CQ7" s="1">
        <f t="shared" si="15"/>
        <v>0</v>
      </c>
      <c r="CT7" s="1">
        <f>BQ7*((3-$CH$12)^2)</f>
        <v>1.4108163339120379E-2</v>
      </c>
      <c r="CU7" s="1">
        <f t="shared" ref="CU7:DA7" si="35">BR7*((3-$CH$12)^2)</f>
        <v>0</v>
      </c>
      <c r="CV7" s="1">
        <f t="shared" si="35"/>
        <v>7.0540816695601897E-3</v>
      </c>
      <c r="CW7" s="1">
        <f t="shared" si="35"/>
        <v>7.0540816695601897E-3</v>
      </c>
      <c r="CX7" s="1">
        <f t="shared" si="35"/>
        <v>3.1743367513020856E-2</v>
      </c>
      <c r="CY7" s="1">
        <f t="shared" si="35"/>
        <v>1.0581122504340285E-2</v>
      </c>
      <c r="CZ7" s="1">
        <f t="shared" si="35"/>
        <v>0</v>
      </c>
      <c r="DA7" s="1">
        <f t="shared" si="35"/>
        <v>0</v>
      </c>
      <c r="DC7" s="1">
        <f t="shared" si="17"/>
        <v>9.8743580005787049E-2</v>
      </c>
      <c r="DD7" s="1">
        <f t="shared" si="18"/>
        <v>0</v>
      </c>
      <c r="DE7" s="1">
        <f t="shared" si="19"/>
        <v>3.2665111400463013E-4</v>
      </c>
      <c r="DF7" s="1">
        <f t="shared" si="20"/>
        <v>7.0540816695601827E-3</v>
      </c>
      <c r="DG7" s="1">
        <f t="shared" si="21"/>
        <v>0.15576680501302081</v>
      </c>
      <c r="DH7" s="1">
        <f t="shared" si="22"/>
        <v>0.12451341417100693</v>
      </c>
      <c r="DI7" s="1">
        <f t="shared" si="23"/>
        <v>0</v>
      </c>
      <c r="DJ7" s="1">
        <f t="shared" si="24"/>
        <v>0</v>
      </c>
      <c r="DL7" s="7">
        <v>3</v>
      </c>
      <c r="DM7" s="1">
        <f t="shared" ref="DM7:DM11" si="36">(BQ7*((((DL7-$CH$12)*($DM$3-$CQ$12)))/(SQRT($DA$12*$DJ$12))))</f>
        <v>-8.4910065578896292E-3</v>
      </c>
      <c r="DN7" s="1">
        <f t="shared" si="27"/>
        <v>0</v>
      </c>
      <c r="DO7" s="1">
        <f>(BS7*((((DL7-$CH$12)*($DO$3-$CQ$12)))/(SQRT($DA$12*$DJ$12))))</f>
        <v>-3.4532801790460239E-4</v>
      </c>
      <c r="DP7" s="1">
        <f t="shared" si="29"/>
        <v>1.6047596126155036E-3</v>
      </c>
      <c r="DQ7" s="1">
        <f t="shared" si="30"/>
        <v>1.5996812594110246E-2</v>
      </c>
      <c r="DR7" s="1">
        <f t="shared" si="31"/>
        <v>8.2574023104835734E-3</v>
      </c>
      <c r="DS7" s="1">
        <f t="shared" si="32"/>
        <v>0</v>
      </c>
      <c r="DT7" s="1">
        <f t="shared" si="33"/>
        <v>0</v>
      </c>
    </row>
    <row r="8" spans="2:124" x14ac:dyDescent="0.25">
      <c r="B8" s="3">
        <v>3</v>
      </c>
      <c r="C8" s="3">
        <v>4</v>
      </c>
      <c r="D8" s="3">
        <v>4</v>
      </c>
      <c r="E8" s="3">
        <v>5</v>
      </c>
      <c r="F8" s="3">
        <v>2</v>
      </c>
      <c r="G8" s="3">
        <v>2</v>
      </c>
      <c r="H8" s="3">
        <v>3</v>
      </c>
      <c r="I8" s="3">
        <v>5</v>
      </c>
      <c r="J8" s="3">
        <v>5</v>
      </c>
      <c r="AP8" s="5">
        <v>3</v>
      </c>
      <c r="AQ8" s="1">
        <v>0</v>
      </c>
      <c r="AR8" s="1">
        <v>0</v>
      </c>
      <c r="AS8" s="5">
        <v>2</v>
      </c>
      <c r="AT8" s="5">
        <v>15</v>
      </c>
      <c r="AU8" s="5">
        <v>5</v>
      </c>
      <c r="AV8" s="5">
        <v>1</v>
      </c>
      <c r="AW8" s="4">
        <v>0</v>
      </c>
      <c r="AY8" s="1">
        <v>0</v>
      </c>
      <c r="AZ8" s="1">
        <v>0</v>
      </c>
      <c r="BA8" s="5">
        <v>1</v>
      </c>
      <c r="BB8" s="5">
        <v>7</v>
      </c>
      <c r="BC8" s="5">
        <v>15</v>
      </c>
      <c r="BD8" s="5">
        <v>2</v>
      </c>
      <c r="BE8" s="1">
        <v>0</v>
      </c>
      <c r="BF8" s="4">
        <v>0</v>
      </c>
      <c r="BG8" s="10"/>
      <c r="BH8" s="1">
        <f t="shared" si="4"/>
        <v>3</v>
      </c>
      <c r="BI8" s="1">
        <f t="shared" si="0"/>
        <v>0</v>
      </c>
      <c r="BJ8" s="1">
        <f t="shared" si="0"/>
        <v>1</v>
      </c>
      <c r="BK8" s="1">
        <f t="shared" si="0"/>
        <v>9</v>
      </c>
      <c r="BL8" s="1">
        <f t="shared" si="0"/>
        <v>30</v>
      </c>
      <c r="BM8" s="1">
        <f t="shared" si="0"/>
        <v>7</v>
      </c>
      <c r="BN8" s="1">
        <f t="shared" si="0"/>
        <v>1</v>
      </c>
      <c r="BO8" s="1">
        <f t="shared" si="0"/>
        <v>0</v>
      </c>
      <c r="BQ8" s="23">
        <f t="shared" si="5"/>
        <v>1.5625E-2</v>
      </c>
      <c r="BR8" s="23">
        <f t="shared" si="1"/>
        <v>0</v>
      </c>
      <c r="BS8" s="23">
        <f t="shared" si="6"/>
        <v>5.208333333333333E-3</v>
      </c>
      <c r="BT8" s="23">
        <f t="shared" si="6"/>
        <v>4.6875E-2</v>
      </c>
      <c r="BU8" s="23">
        <f t="shared" si="6"/>
        <v>0.15625</v>
      </c>
      <c r="BV8" s="23">
        <f t="shared" si="6"/>
        <v>3.6458333333333336E-2</v>
      </c>
      <c r="BW8" s="23">
        <f t="shared" si="6"/>
        <v>5.208333333333333E-3</v>
      </c>
      <c r="BX8" s="23">
        <f t="shared" si="1"/>
        <v>0</v>
      </c>
      <c r="BY8" s="12"/>
      <c r="BZ8" s="27">
        <v>4</v>
      </c>
      <c r="CA8" s="1">
        <f>(4*BQ8)</f>
        <v>6.25E-2</v>
      </c>
      <c r="CB8" s="1">
        <f t="shared" ref="CB8:CH8" si="37">(4*BR8)</f>
        <v>0</v>
      </c>
      <c r="CC8" s="1">
        <f t="shared" si="37"/>
        <v>2.0833333333333332E-2</v>
      </c>
      <c r="CD8" s="1">
        <f t="shared" si="37"/>
        <v>0.1875</v>
      </c>
      <c r="CE8" s="1">
        <f t="shared" si="37"/>
        <v>0.625</v>
      </c>
      <c r="CF8" s="1">
        <f t="shared" si="37"/>
        <v>0.14583333333333334</v>
      </c>
      <c r="CG8" s="1">
        <f t="shared" si="37"/>
        <v>2.0833333333333332E-2</v>
      </c>
      <c r="CH8" s="1">
        <f t="shared" si="37"/>
        <v>0</v>
      </c>
      <c r="CJ8" s="1">
        <f t="shared" si="8"/>
        <v>0</v>
      </c>
      <c r="CK8" s="1">
        <f t="shared" si="9"/>
        <v>0</v>
      </c>
      <c r="CL8" s="1">
        <f t="shared" si="10"/>
        <v>1.0416666666666666E-2</v>
      </c>
      <c r="CM8" s="1">
        <f t="shared" si="11"/>
        <v>0.140625</v>
      </c>
      <c r="CN8" s="1">
        <f t="shared" si="12"/>
        <v>0.625</v>
      </c>
      <c r="CO8" s="1">
        <f t="shared" si="13"/>
        <v>0.18229166666666669</v>
      </c>
      <c r="CP8" s="1">
        <f t="shared" si="14"/>
        <v>3.125E-2</v>
      </c>
      <c r="CQ8" s="1">
        <f t="shared" si="15"/>
        <v>0</v>
      </c>
      <c r="CT8" s="1">
        <f>BQ8*((4-$CH$12)^2)</f>
        <v>5.1922268337673626E-2</v>
      </c>
      <c r="CU8" s="1">
        <f t="shared" ref="CU8:DA8" si="38">BR8*((4-$CH$12)^2)</f>
        <v>0</v>
      </c>
      <c r="CV8" s="1">
        <f t="shared" si="38"/>
        <v>1.7307422779224542E-2</v>
      </c>
      <c r="CW8" s="1">
        <f t="shared" si="38"/>
        <v>0.15576680501302087</v>
      </c>
      <c r="CX8" s="1">
        <f t="shared" si="38"/>
        <v>0.51922268337673627</v>
      </c>
      <c r="CY8" s="1">
        <f t="shared" si="38"/>
        <v>0.1211519594545718</v>
      </c>
      <c r="CZ8" s="1">
        <f t="shared" si="38"/>
        <v>1.7307422779224542E-2</v>
      </c>
      <c r="DA8" s="1">
        <f t="shared" si="38"/>
        <v>0</v>
      </c>
      <c r="DC8" s="1">
        <f t="shared" si="17"/>
        <v>7.405768500434029E-2</v>
      </c>
      <c r="DD8" s="1">
        <f t="shared" si="18"/>
        <v>0</v>
      </c>
      <c r="DE8" s="1">
        <f t="shared" si="19"/>
        <v>1.6332555700231507E-4</v>
      </c>
      <c r="DF8" s="1">
        <f t="shared" si="20"/>
        <v>3.1743367513020822E-2</v>
      </c>
      <c r="DG8" s="1">
        <f t="shared" si="21"/>
        <v>0.51922268337673605</v>
      </c>
      <c r="DH8" s="1">
        <f t="shared" si="22"/>
        <v>0.29053129973234953</v>
      </c>
      <c r="DI8" s="1">
        <f t="shared" si="23"/>
        <v>7.6118186668113416E-2</v>
      </c>
      <c r="DJ8" s="1">
        <f t="shared" si="24"/>
        <v>0</v>
      </c>
      <c r="DL8" s="7">
        <v>4</v>
      </c>
      <c r="DM8" s="1">
        <f>(BQ8*((((DL8-$CH$12)*($DM$3-$CQ$12)))/(SQRT($DA$12*$DJ$12))))</f>
        <v>-1.4106893806620427E-2</v>
      </c>
      <c r="DN8" s="1">
        <f t="shared" si="27"/>
        <v>0</v>
      </c>
      <c r="DO8" s="1">
        <f t="shared" si="28"/>
        <v>-3.8248356413484439E-4</v>
      </c>
      <c r="DP8" s="1">
        <f t="shared" si="29"/>
        <v>1.5996812594110239E-2</v>
      </c>
      <c r="DQ8" s="1">
        <f t="shared" si="30"/>
        <v>0.11811992421811358</v>
      </c>
      <c r="DR8" s="1">
        <f t="shared" si="31"/>
        <v>4.2680665950811721E-2</v>
      </c>
      <c r="DS8" s="1">
        <f>(BW8*((((DL8-$CH$12)*($DS$3-$CQ$12)))/(SQRT($DA$12*$DJ$12))))</f>
        <v>8.2571451786757517E-3</v>
      </c>
      <c r="DT8" s="1">
        <f t="shared" si="33"/>
        <v>0</v>
      </c>
    </row>
    <row r="9" spans="2:124" x14ac:dyDescent="0.25">
      <c r="B9" s="3">
        <v>3</v>
      </c>
      <c r="C9" s="3">
        <v>3</v>
      </c>
      <c r="D9" s="3">
        <v>4</v>
      </c>
      <c r="E9" s="3">
        <v>5</v>
      </c>
      <c r="F9" s="2">
        <v>0</v>
      </c>
      <c r="G9" s="3">
        <v>2</v>
      </c>
      <c r="H9" s="3">
        <v>4</v>
      </c>
      <c r="I9" s="3">
        <v>5</v>
      </c>
      <c r="J9" s="3">
        <v>6</v>
      </c>
      <c r="AP9" s="5">
        <v>2</v>
      </c>
      <c r="AQ9" s="1">
        <v>0</v>
      </c>
      <c r="AR9" s="5">
        <v>1</v>
      </c>
      <c r="AS9" s="1">
        <v>0</v>
      </c>
      <c r="AT9" s="5">
        <v>2</v>
      </c>
      <c r="AU9" s="5">
        <v>3</v>
      </c>
      <c r="AV9" s="5">
        <v>2</v>
      </c>
      <c r="AW9" s="4">
        <v>0</v>
      </c>
      <c r="AY9" s="1">
        <v>0</v>
      </c>
      <c r="AZ9" s="1">
        <v>0</v>
      </c>
      <c r="BA9" s="1">
        <v>0</v>
      </c>
      <c r="BB9" s="5">
        <v>3</v>
      </c>
      <c r="BC9" s="5">
        <v>5</v>
      </c>
      <c r="BD9" s="5">
        <v>3</v>
      </c>
      <c r="BE9" s="5">
        <v>1</v>
      </c>
      <c r="BF9" s="4">
        <v>0</v>
      </c>
      <c r="BG9" s="10"/>
      <c r="BH9" s="1">
        <f t="shared" si="4"/>
        <v>2</v>
      </c>
      <c r="BI9" s="1">
        <f t="shared" si="0"/>
        <v>0</v>
      </c>
      <c r="BJ9" s="1">
        <f t="shared" si="0"/>
        <v>1</v>
      </c>
      <c r="BK9" s="1">
        <f t="shared" si="0"/>
        <v>3</v>
      </c>
      <c r="BL9" s="1">
        <f t="shared" si="0"/>
        <v>7</v>
      </c>
      <c r="BM9" s="1">
        <f t="shared" si="0"/>
        <v>6</v>
      </c>
      <c r="BN9" s="1">
        <f t="shared" si="0"/>
        <v>3</v>
      </c>
      <c r="BO9" s="1">
        <f t="shared" si="0"/>
        <v>0</v>
      </c>
      <c r="BQ9" s="23">
        <f t="shared" si="5"/>
        <v>1.0416666666666666E-2</v>
      </c>
      <c r="BR9" s="23">
        <f t="shared" si="1"/>
        <v>0</v>
      </c>
      <c r="BS9" s="23">
        <f t="shared" si="6"/>
        <v>5.208333333333333E-3</v>
      </c>
      <c r="BT9" s="23">
        <f t="shared" si="6"/>
        <v>1.5625E-2</v>
      </c>
      <c r="BU9" s="23">
        <f t="shared" si="6"/>
        <v>3.6458333333333336E-2</v>
      </c>
      <c r="BV9" s="23">
        <f t="shared" si="6"/>
        <v>3.125E-2</v>
      </c>
      <c r="BW9" s="23">
        <f t="shared" si="6"/>
        <v>1.5625E-2</v>
      </c>
      <c r="BX9" s="23">
        <f t="shared" si="1"/>
        <v>0</v>
      </c>
      <c r="BY9" s="12"/>
      <c r="BZ9" s="27">
        <v>5</v>
      </c>
      <c r="CA9" s="1">
        <f>(5*BQ9)</f>
        <v>5.2083333333333329E-2</v>
      </c>
      <c r="CB9" s="1">
        <f t="shared" ref="CB9:CH9" si="39">(5*BR9)</f>
        <v>0</v>
      </c>
      <c r="CC9" s="1">
        <f t="shared" si="39"/>
        <v>2.6041666666666664E-2</v>
      </c>
      <c r="CD9" s="1">
        <f t="shared" si="39"/>
        <v>7.8125E-2</v>
      </c>
      <c r="CE9" s="1">
        <f t="shared" si="39"/>
        <v>0.18229166666666669</v>
      </c>
      <c r="CF9" s="1">
        <f t="shared" si="39"/>
        <v>0.15625</v>
      </c>
      <c r="CG9" s="1">
        <f t="shared" si="39"/>
        <v>7.8125E-2</v>
      </c>
      <c r="CH9" s="1">
        <f t="shared" si="39"/>
        <v>0</v>
      </c>
      <c r="CJ9" s="1">
        <f t="shared" si="8"/>
        <v>0</v>
      </c>
      <c r="CK9" s="1">
        <f t="shared" si="9"/>
        <v>0</v>
      </c>
      <c r="CL9" s="1">
        <f t="shared" si="10"/>
        <v>1.0416666666666666E-2</v>
      </c>
      <c r="CM9" s="1">
        <f t="shared" si="11"/>
        <v>4.6875E-2</v>
      </c>
      <c r="CN9" s="1">
        <f t="shared" si="12"/>
        <v>0.14583333333333334</v>
      </c>
      <c r="CO9" s="1">
        <f t="shared" si="13"/>
        <v>0.15625</v>
      </c>
      <c r="CP9" s="1">
        <f t="shared" si="14"/>
        <v>9.375E-2</v>
      </c>
      <c r="CQ9" s="1">
        <f t="shared" si="15"/>
        <v>0</v>
      </c>
      <c r="CT9" s="1">
        <f>BQ9*((5-$CH$12)^2)</f>
        <v>8.3008942780671308E-2</v>
      </c>
      <c r="CU9" s="1">
        <f t="shared" ref="CU9:DA9" si="40">BR9*((5-$CH$12)^2)</f>
        <v>0</v>
      </c>
      <c r="CV9" s="1">
        <f t="shared" si="40"/>
        <v>4.1504471390335654E-2</v>
      </c>
      <c r="CW9" s="1">
        <f t="shared" si="40"/>
        <v>0.12451341417100698</v>
      </c>
      <c r="CX9" s="1">
        <f t="shared" si="40"/>
        <v>0.29053129973234965</v>
      </c>
      <c r="CY9" s="1">
        <f t="shared" si="40"/>
        <v>0.24902682834201395</v>
      </c>
      <c r="CZ9" s="1">
        <f t="shared" si="40"/>
        <v>0.12451341417100698</v>
      </c>
      <c r="DA9" s="1">
        <f t="shared" si="40"/>
        <v>0</v>
      </c>
      <c r="DC9" s="1">
        <f t="shared" si="17"/>
        <v>4.9371790002893524E-2</v>
      </c>
      <c r="DD9" s="1">
        <f t="shared" si="18"/>
        <v>0</v>
      </c>
      <c r="DE9" s="1">
        <f t="shared" si="19"/>
        <v>1.6332555700231507E-4</v>
      </c>
      <c r="DF9" s="1">
        <f t="shared" si="20"/>
        <v>1.0581122504340275E-2</v>
      </c>
      <c r="DG9" s="1">
        <f t="shared" si="21"/>
        <v>0.12115195945457176</v>
      </c>
      <c r="DH9" s="1">
        <f t="shared" si="22"/>
        <v>0.24902682834201387</v>
      </c>
      <c r="DI9" s="1">
        <f t="shared" si="23"/>
        <v>0.22835456000434026</v>
      </c>
      <c r="DJ9" s="1">
        <f t="shared" si="24"/>
        <v>0</v>
      </c>
      <c r="DL9" s="7">
        <v>5</v>
      </c>
      <c r="DM9" s="1">
        <f>(BQ9*((((DL9-$CH$12)*($DM$3-$CQ$12)))/(SQRT($DA$12*$DJ$12))))</f>
        <v>-1.4563688463215752E-2</v>
      </c>
      <c r="DN9" s="1">
        <f t="shared" si="27"/>
        <v>0</v>
      </c>
      <c r="DO9" s="1">
        <f t="shared" si="28"/>
        <v>-5.9230311931738754E-4</v>
      </c>
      <c r="DP9" s="1">
        <f t="shared" si="29"/>
        <v>8.2574023104835699E-3</v>
      </c>
      <c r="DQ9" s="1">
        <f t="shared" si="30"/>
        <v>4.2680665950811714E-2</v>
      </c>
      <c r="DR9" s="1">
        <f t="shared" si="31"/>
        <v>5.6652051294710078E-2</v>
      </c>
      <c r="DS9" s="1">
        <f t="shared" si="32"/>
        <v>3.8360337315790777E-2</v>
      </c>
      <c r="DT9" s="1">
        <f t="shared" si="33"/>
        <v>0</v>
      </c>
    </row>
    <row r="10" spans="2:124" x14ac:dyDescent="0.25">
      <c r="B10" s="3">
        <v>2</v>
      </c>
      <c r="C10" s="3">
        <v>3</v>
      </c>
      <c r="D10" s="3">
        <v>5</v>
      </c>
      <c r="E10" s="3">
        <v>4</v>
      </c>
      <c r="F10" s="3">
        <v>4</v>
      </c>
      <c r="G10" s="3">
        <v>4</v>
      </c>
      <c r="H10" s="3">
        <v>5</v>
      </c>
      <c r="I10" s="3">
        <v>5</v>
      </c>
      <c r="J10" s="2">
        <v>0</v>
      </c>
      <c r="AP10" s="5">
        <v>1</v>
      </c>
      <c r="AQ10" s="1">
        <v>0</v>
      </c>
      <c r="AR10" s="1">
        <v>0</v>
      </c>
      <c r="AS10" s="1">
        <v>0</v>
      </c>
      <c r="AT10" s="1">
        <v>0</v>
      </c>
      <c r="AU10" s="5">
        <v>1</v>
      </c>
      <c r="AV10" s="1">
        <v>0</v>
      </c>
      <c r="AW10" s="4">
        <v>0</v>
      </c>
      <c r="AY10" s="1">
        <v>0</v>
      </c>
      <c r="AZ10" s="1">
        <v>0</v>
      </c>
      <c r="BA10" s="1">
        <v>0</v>
      </c>
      <c r="BB10" s="1">
        <v>0</v>
      </c>
      <c r="BC10" s="5">
        <v>1</v>
      </c>
      <c r="BD10" s="5">
        <v>2</v>
      </c>
      <c r="BE10" s="1">
        <v>0</v>
      </c>
      <c r="BF10" s="4">
        <v>0</v>
      </c>
      <c r="BG10" s="10"/>
      <c r="BH10" s="1">
        <f t="shared" si="4"/>
        <v>1</v>
      </c>
      <c r="BI10" s="1">
        <f t="shared" si="0"/>
        <v>0</v>
      </c>
      <c r="BJ10" s="1">
        <f t="shared" si="0"/>
        <v>0</v>
      </c>
      <c r="BK10" s="1">
        <f t="shared" si="0"/>
        <v>0</v>
      </c>
      <c r="BL10" s="1">
        <f t="shared" si="0"/>
        <v>1</v>
      </c>
      <c r="BM10" s="1">
        <f t="shared" si="0"/>
        <v>3</v>
      </c>
      <c r="BN10" s="1">
        <f t="shared" si="0"/>
        <v>0</v>
      </c>
      <c r="BO10" s="1">
        <f t="shared" si="0"/>
        <v>0</v>
      </c>
      <c r="BQ10" s="23">
        <f t="shared" si="5"/>
        <v>5.208333333333333E-3</v>
      </c>
      <c r="BR10" s="23">
        <f t="shared" si="1"/>
        <v>0</v>
      </c>
      <c r="BS10" s="23">
        <f t="shared" si="6"/>
        <v>0</v>
      </c>
      <c r="BT10" s="23">
        <f t="shared" si="6"/>
        <v>0</v>
      </c>
      <c r="BU10" s="23">
        <f t="shared" si="6"/>
        <v>5.208333333333333E-3</v>
      </c>
      <c r="BV10" s="23">
        <f t="shared" si="6"/>
        <v>1.5625E-2</v>
      </c>
      <c r="BW10" s="23">
        <f t="shared" si="6"/>
        <v>0</v>
      </c>
      <c r="BX10" s="23">
        <f t="shared" si="1"/>
        <v>0</v>
      </c>
      <c r="BY10" s="12"/>
      <c r="BZ10" s="27">
        <v>6</v>
      </c>
      <c r="CA10" s="1">
        <f>(6*BQ10)</f>
        <v>3.125E-2</v>
      </c>
      <c r="CB10" s="1">
        <f t="shared" ref="CB10:CH10" si="41">(6*BR10)</f>
        <v>0</v>
      </c>
      <c r="CC10" s="1">
        <f t="shared" si="41"/>
        <v>0</v>
      </c>
      <c r="CD10" s="1">
        <f t="shared" si="41"/>
        <v>0</v>
      </c>
      <c r="CE10" s="1">
        <f t="shared" si="41"/>
        <v>3.125E-2</v>
      </c>
      <c r="CF10" s="1">
        <f t="shared" si="41"/>
        <v>9.375E-2</v>
      </c>
      <c r="CG10" s="1">
        <f t="shared" si="41"/>
        <v>0</v>
      </c>
      <c r="CH10" s="1">
        <f t="shared" si="41"/>
        <v>0</v>
      </c>
      <c r="CJ10" s="1">
        <f t="shared" si="8"/>
        <v>0</v>
      </c>
      <c r="CK10" s="1">
        <f>(1*BR10)</f>
        <v>0</v>
      </c>
      <c r="CL10" s="1">
        <f t="shared" si="10"/>
        <v>0</v>
      </c>
      <c r="CM10" s="1">
        <f t="shared" si="11"/>
        <v>0</v>
      </c>
      <c r="CN10" s="1">
        <f t="shared" si="12"/>
        <v>2.0833333333333332E-2</v>
      </c>
      <c r="CO10" s="1">
        <f t="shared" si="13"/>
        <v>7.8125E-2</v>
      </c>
      <c r="CP10" s="1">
        <f t="shared" si="14"/>
        <v>0</v>
      </c>
      <c r="CQ10" s="1">
        <f t="shared" si="15"/>
        <v>0</v>
      </c>
      <c r="CT10" s="1">
        <f>BQ10*((6-$CH$12)^2)</f>
        <v>7.611818666811343E-2</v>
      </c>
      <c r="CU10" s="1">
        <f t="shared" ref="CU10:DA10" si="42">BR10*((6-$CH$12)^2)</f>
        <v>0</v>
      </c>
      <c r="CV10" s="1">
        <f t="shared" si="42"/>
        <v>0</v>
      </c>
      <c r="CW10" s="1">
        <f t="shared" si="42"/>
        <v>0</v>
      </c>
      <c r="CX10" s="1">
        <f t="shared" si="42"/>
        <v>7.611818666811343E-2</v>
      </c>
      <c r="CY10" s="1">
        <f t="shared" si="42"/>
        <v>0.22835456000434032</v>
      </c>
      <c r="CZ10" s="1">
        <f t="shared" si="42"/>
        <v>0</v>
      </c>
      <c r="DA10" s="1">
        <f t="shared" si="42"/>
        <v>0</v>
      </c>
      <c r="DC10" s="1">
        <f t="shared" si="17"/>
        <v>2.4685895001446762E-2</v>
      </c>
      <c r="DD10" s="1">
        <f t="shared" si="18"/>
        <v>0</v>
      </c>
      <c r="DE10" s="1">
        <f t="shared" si="19"/>
        <v>0</v>
      </c>
      <c r="DF10" s="1">
        <f t="shared" si="20"/>
        <v>0</v>
      </c>
      <c r="DG10" s="1">
        <f t="shared" si="21"/>
        <v>1.7307422779224535E-2</v>
      </c>
      <c r="DH10" s="1">
        <f t="shared" si="22"/>
        <v>0.12451341417100693</v>
      </c>
      <c r="DI10" s="1">
        <f t="shared" si="23"/>
        <v>0</v>
      </c>
      <c r="DJ10" s="1">
        <f t="shared" si="24"/>
        <v>0</v>
      </c>
      <c r="DL10" s="7">
        <v>6</v>
      </c>
      <c r="DM10" s="1">
        <f>(BQ10*((((DL10-$CH$12)*($DM$3-$CQ$12)))/(SQRT($DA$12*$DJ$12))))</f>
        <v>-9.8613905276756109E-3</v>
      </c>
      <c r="DN10" s="1">
        <f t="shared" si="27"/>
        <v>0</v>
      </c>
      <c r="DO10" s="1">
        <f t="shared" si="28"/>
        <v>0</v>
      </c>
      <c r="DP10" s="1">
        <f t="shared" si="29"/>
        <v>0</v>
      </c>
      <c r="DQ10" s="1">
        <f t="shared" si="30"/>
        <v>8.25714517867575E-3</v>
      </c>
      <c r="DR10" s="1">
        <f t="shared" si="31"/>
        <v>3.836033731579077E-2</v>
      </c>
      <c r="DS10" s="1">
        <f t="shared" si="32"/>
        <v>0</v>
      </c>
      <c r="DT10" s="1">
        <f t="shared" si="33"/>
        <v>0</v>
      </c>
    </row>
    <row r="11" spans="2:124" x14ac:dyDescent="0.25">
      <c r="B11" s="2">
        <v>0</v>
      </c>
      <c r="C11" s="3">
        <v>3</v>
      </c>
      <c r="D11" s="3">
        <v>4</v>
      </c>
      <c r="E11" s="3">
        <v>4</v>
      </c>
      <c r="F11" s="3">
        <v>4</v>
      </c>
      <c r="G11" s="3">
        <v>5</v>
      </c>
      <c r="H11" s="3">
        <v>5</v>
      </c>
      <c r="I11" s="3">
        <v>6</v>
      </c>
      <c r="J11" s="2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H11" s="1">
        <f t="shared" si="4"/>
        <v>0</v>
      </c>
      <c r="BI11" s="1">
        <f t="shared" si="0"/>
        <v>0</v>
      </c>
      <c r="BJ11" s="1">
        <f t="shared" si="0"/>
        <v>0</v>
      </c>
      <c r="BK11" s="1">
        <f t="shared" si="0"/>
        <v>0</v>
      </c>
      <c r="BL11" s="1">
        <f t="shared" si="0"/>
        <v>0</v>
      </c>
      <c r="BM11" s="1">
        <f t="shared" si="0"/>
        <v>0</v>
      </c>
      <c r="BN11" s="1">
        <f t="shared" si="0"/>
        <v>0</v>
      </c>
      <c r="BO11" s="1">
        <f t="shared" si="0"/>
        <v>0</v>
      </c>
      <c r="BQ11" s="23">
        <f t="shared" si="5"/>
        <v>0</v>
      </c>
      <c r="BR11" s="23">
        <f t="shared" si="1"/>
        <v>0</v>
      </c>
      <c r="BS11" s="23">
        <f t="shared" si="6"/>
        <v>0</v>
      </c>
      <c r="BT11" s="23">
        <f t="shared" si="6"/>
        <v>0</v>
      </c>
      <c r="BU11" s="23">
        <f t="shared" si="6"/>
        <v>0</v>
      </c>
      <c r="BV11" s="23">
        <f t="shared" si="6"/>
        <v>0</v>
      </c>
      <c r="BW11" s="23">
        <f t="shared" si="6"/>
        <v>0</v>
      </c>
      <c r="BX11" s="23">
        <f t="shared" ref="BX11" si="43">BO11/$BP$4</f>
        <v>0</v>
      </c>
      <c r="BZ11" s="27">
        <v>7</v>
      </c>
      <c r="CA11" s="1">
        <f>(7*BQ11)</f>
        <v>0</v>
      </c>
      <c r="CB11" s="1">
        <f t="shared" ref="CB11:CH11" si="44">(7*BR11)</f>
        <v>0</v>
      </c>
      <c r="CC11" s="1">
        <f t="shared" si="44"/>
        <v>0</v>
      </c>
      <c r="CD11" s="1">
        <f t="shared" si="44"/>
        <v>0</v>
      </c>
      <c r="CE11" s="1">
        <f t="shared" si="44"/>
        <v>0</v>
      </c>
      <c r="CF11" s="1">
        <f t="shared" si="44"/>
        <v>0</v>
      </c>
      <c r="CG11" s="1">
        <f t="shared" si="44"/>
        <v>0</v>
      </c>
      <c r="CH11" s="1">
        <f t="shared" si="44"/>
        <v>0</v>
      </c>
      <c r="CJ11" s="1">
        <f>(0*BQ11)</f>
        <v>0</v>
      </c>
      <c r="CK11" s="1">
        <f>(1*BR11)</f>
        <v>0</v>
      </c>
      <c r="CL11" s="1">
        <f t="shared" si="10"/>
        <v>0</v>
      </c>
      <c r="CM11" s="1">
        <f t="shared" si="11"/>
        <v>0</v>
      </c>
      <c r="CN11" s="1">
        <f t="shared" si="12"/>
        <v>0</v>
      </c>
      <c r="CO11" s="1">
        <f t="shared" si="13"/>
        <v>0</v>
      </c>
      <c r="CP11" s="1">
        <f t="shared" si="14"/>
        <v>0</v>
      </c>
      <c r="CQ11" s="1">
        <f t="shared" si="15"/>
        <v>0</v>
      </c>
      <c r="CT11" s="1">
        <f>BQ11*((7-$CH$12)^2)</f>
        <v>0</v>
      </c>
      <c r="CU11" s="1">
        <f t="shared" ref="CU11:DA11" si="45">BR11*((7-$CH$12)^2)</f>
        <v>0</v>
      </c>
      <c r="CV11" s="1">
        <f t="shared" si="45"/>
        <v>0</v>
      </c>
      <c r="CW11" s="1">
        <f t="shared" si="45"/>
        <v>0</v>
      </c>
      <c r="CX11" s="1">
        <f t="shared" si="45"/>
        <v>0</v>
      </c>
      <c r="CY11" s="1">
        <f t="shared" si="45"/>
        <v>0</v>
      </c>
      <c r="CZ11" s="1">
        <f t="shared" si="45"/>
        <v>0</v>
      </c>
      <c r="DA11" s="1">
        <f t="shared" si="45"/>
        <v>0</v>
      </c>
      <c r="DC11" s="1">
        <f t="shared" si="17"/>
        <v>0</v>
      </c>
      <c r="DD11" s="1">
        <f t="shared" si="18"/>
        <v>0</v>
      </c>
      <c r="DE11" s="1">
        <f t="shared" si="19"/>
        <v>0</v>
      </c>
      <c r="DF11" s="1">
        <f t="shared" si="20"/>
        <v>0</v>
      </c>
      <c r="DG11" s="1">
        <f t="shared" si="21"/>
        <v>0</v>
      </c>
      <c r="DH11" s="1">
        <f t="shared" si="22"/>
        <v>0</v>
      </c>
      <c r="DI11" s="1">
        <f t="shared" si="23"/>
        <v>0</v>
      </c>
      <c r="DJ11" s="1">
        <f t="shared" si="24"/>
        <v>0</v>
      </c>
      <c r="DL11" s="7">
        <v>7</v>
      </c>
      <c r="DM11" s="1">
        <f t="shared" si="36"/>
        <v>0</v>
      </c>
      <c r="DN11" s="1">
        <f t="shared" si="27"/>
        <v>0</v>
      </c>
      <c r="DO11" s="1">
        <f t="shared" si="28"/>
        <v>0</v>
      </c>
      <c r="DP11" s="1">
        <f t="shared" si="29"/>
        <v>0</v>
      </c>
      <c r="DQ11" s="1">
        <f t="shared" si="30"/>
        <v>0</v>
      </c>
      <c r="DR11" s="1">
        <f t="shared" si="31"/>
        <v>0</v>
      </c>
      <c r="DS11" s="1">
        <f>(BW11*((((DL11-$CH$12)*($DS$3-$CQ$12)))/(SQRT($DA$12*$DJ$12))))</f>
        <v>0</v>
      </c>
      <c r="DT11" s="1">
        <f>(BX11*((((DL11-$CH$12)*($DT$3-$CQ$12)))/(SQRT($DA$12*$DJ$12))))</f>
        <v>0</v>
      </c>
    </row>
    <row r="12" spans="2:124" x14ac:dyDescent="0.25">
      <c r="B12" s="2">
        <v>0</v>
      </c>
      <c r="C12" s="2">
        <v>0</v>
      </c>
      <c r="D12" s="2">
        <v>0</v>
      </c>
      <c r="E12" s="3">
        <v>3</v>
      </c>
      <c r="F12" s="3">
        <v>4</v>
      </c>
      <c r="G12" s="3">
        <v>4</v>
      </c>
      <c r="H12" s="2">
        <v>0</v>
      </c>
      <c r="I12" s="2">
        <v>0</v>
      </c>
      <c r="J12" s="2">
        <v>0</v>
      </c>
      <c r="BH12" s="10"/>
      <c r="BZ12" t="s">
        <v>11</v>
      </c>
      <c r="CH12" s="21">
        <f>SUM(CA4:CH11)</f>
        <v>2.177083333333333</v>
      </c>
      <c r="CJ12" t="s">
        <v>11</v>
      </c>
      <c r="CQ12" s="21">
        <f>SUM(CJ4:CQ11)</f>
        <v>2.1770833333333335</v>
      </c>
      <c r="CY12" t="s">
        <v>13</v>
      </c>
      <c r="DA12" s="21">
        <f>SUM(CT4:DA11)</f>
        <v>4.3957248263888884</v>
      </c>
      <c r="DH12" t="s">
        <v>13</v>
      </c>
      <c r="DJ12" s="21">
        <f>SUM(DC4:DJ11)</f>
        <v>4.3957248263888911</v>
      </c>
      <c r="DS12" t="s">
        <v>11</v>
      </c>
      <c r="DT12" s="16">
        <f>SUM(DM4:DT11)</f>
        <v>0.73459060502085827</v>
      </c>
    </row>
    <row r="13" spans="2:124" x14ac:dyDescent="0.25"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AP13" t="s">
        <v>3</v>
      </c>
      <c r="BH13" s="10"/>
      <c r="CY13" t="s">
        <v>16</v>
      </c>
      <c r="DA13" s="21">
        <f>SQRT(DA12)</f>
        <v>2.0965983941587116</v>
      </c>
      <c r="DH13" t="s">
        <v>16</v>
      </c>
      <c r="DJ13" s="21">
        <f>SQRT(DJ12)</f>
        <v>2.0965983941587121</v>
      </c>
      <c r="DL13" s="6" t="s">
        <v>28</v>
      </c>
      <c r="DM13" s="7">
        <v>0</v>
      </c>
      <c r="DN13" s="7">
        <v>1</v>
      </c>
      <c r="DO13" s="7">
        <v>2</v>
      </c>
      <c r="DP13" s="7">
        <v>3</v>
      </c>
      <c r="DQ13" s="7">
        <v>4</v>
      </c>
      <c r="DR13" s="7">
        <v>5</v>
      </c>
      <c r="DS13" s="7">
        <v>6</v>
      </c>
      <c r="DT13" s="7">
        <v>7</v>
      </c>
    </row>
    <row r="14" spans="2:124" x14ac:dyDescent="0.25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AP14" s="5">
        <v>26</v>
      </c>
      <c r="AQ14" s="1">
        <v>0</v>
      </c>
      <c r="AR14" s="5">
        <v>0</v>
      </c>
      <c r="AS14" s="5">
        <v>1</v>
      </c>
      <c r="AT14" s="5">
        <v>7</v>
      </c>
      <c r="AU14" s="1">
        <v>0</v>
      </c>
      <c r="AV14" s="5">
        <v>2</v>
      </c>
      <c r="AW14" s="5">
        <v>0</v>
      </c>
      <c r="AY14" s="5">
        <v>26</v>
      </c>
      <c r="AZ14" s="1">
        <v>0</v>
      </c>
      <c r="BA14" s="1">
        <v>1</v>
      </c>
      <c r="BB14" s="5">
        <v>3</v>
      </c>
      <c r="BC14" s="5">
        <v>4</v>
      </c>
      <c r="BD14" s="1">
        <v>0</v>
      </c>
      <c r="BE14" s="5">
        <v>1</v>
      </c>
      <c r="BF14" s="1">
        <v>0</v>
      </c>
      <c r="BH14" s="1">
        <f t="shared" si="4"/>
        <v>52</v>
      </c>
      <c r="BI14" s="1">
        <f t="shared" ref="BI14:BI21" si="46">SUM(AQ14,AZ14)</f>
        <v>0</v>
      </c>
      <c r="BJ14" s="1">
        <f t="shared" ref="BJ14:BJ21" si="47">SUM(AR14,BA14)</f>
        <v>1</v>
      </c>
      <c r="BK14" s="1">
        <f t="shared" ref="BK14:BK21" si="48">SUM(AS14,BB14)</f>
        <v>4</v>
      </c>
      <c r="BL14" s="1">
        <f t="shared" ref="BL14:BL21" si="49">SUM(AT14,BC14)</f>
        <v>11</v>
      </c>
      <c r="BM14" s="1">
        <f t="shared" ref="BM14:BM21" si="50">SUM(AU14,BD14)</f>
        <v>0</v>
      </c>
      <c r="BN14" s="1">
        <f t="shared" ref="BN14:BN21" si="51">SUM(AV14,BE14)</f>
        <v>3</v>
      </c>
      <c r="BO14" s="1">
        <f t="shared" ref="BO14:BO21" si="52">SUM(AW14,BF14)</f>
        <v>0</v>
      </c>
      <c r="BP14" s="16">
        <f>SUM(BH14:BO21)</f>
        <v>176</v>
      </c>
      <c r="BQ14" s="23">
        <f>BH14/$BP$14</f>
        <v>0.29545454545454547</v>
      </c>
      <c r="BR14" s="23">
        <f t="shared" ref="BR14:BX21" si="53">BI14/$BP$14</f>
        <v>0</v>
      </c>
      <c r="BS14" s="23">
        <f t="shared" si="53"/>
        <v>5.681818181818182E-3</v>
      </c>
      <c r="BT14" s="23">
        <f t="shared" si="53"/>
        <v>2.2727272727272728E-2</v>
      </c>
      <c r="BU14" s="23">
        <f t="shared" si="53"/>
        <v>6.25E-2</v>
      </c>
      <c r="BV14" s="23">
        <f t="shared" si="53"/>
        <v>0</v>
      </c>
      <c r="BW14" s="23">
        <f t="shared" si="53"/>
        <v>1.7045454545454544E-2</v>
      </c>
      <c r="BX14" s="23">
        <f t="shared" si="53"/>
        <v>0</v>
      </c>
      <c r="CA14" s="1">
        <f>(0*BQ14)</f>
        <v>0</v>
      </c>
      <c r="CB14" s="1">
        <f t="shared" ref="CB14" si="54">(0*BR14)</f>
        <v>0</v>
      </c>
      <c r="CC14" s="1">
        <f t="shared" ref="CC14" si="55">(0*BS14)</f>
        <v>0</v>
      </c>
      <c r="CD14" s="1">
        <f t="shared" ref="CD14" si="56">(0*BT14)</f>
        <v>0</v>
      </c>
      <c r="CE14" s="1">
        <f t="shared" ref="CE14" si="57">(0*BU14)</f>
        <v>0</v>
      </c>
      <c r="CF14" s="1">
        <f t="shared" ref="CF14" si="58">(0*BV14)</f>
        <v>0</v>
      </c>
      <c r="CG14" s="1">
        <f t="shared" ref="CG14" si="59">(0*BW14)</f>
        <v>0</v>
      </c>
      <c r="CH14" s="1">
        <f t="shared" ref="CH14" si="60">(0*BX14)</f>
        <v>0</v>
      </c>
      <c r="CJ14" s="1">
        <f>(0*BQ14)</f>
        <v>0</v>
      </c>
      <c r="CK14" s="1">
        <f>(1*BR14)</f>
        <v>0</v>
      </c>
      <c r="CL14" s="1">
        <f>(2*BS14)</f>
        <v>1.1363636363636364E-2</v>
      </c>
      <c r="CM14" s="1">
        <f>(3*BT14)</f>
        <v>6.8181818181818177E-2</v>
      </c>
      <c r="CN14" s="1">
        <f>(4*BU14)</f>
        <v>0.25</v>
      </c>
      <c r="CO14" s="1">
        <f>(5*BV14)</f>
        <v>0</v>
      </c>
      <c r="CP14" s="1">
        <f>(6*BW14)</f>
        <v>0.10227272727272727</v>
      </c>
      <c r="CQ14" s="1">
        <f>(7*BX14)</f>
        <v>0</v>
      </c>
      <c r="CT14" s="1">
        <f>BQ14*((0-$CH$22)^2)</f>
        <v>1.666548295454545</v>
      </c>
      <c r="CU14" s="1">
        <f t="shared" ref="CU14:CY14" si="61">BR14*((0-$CH$22)^2)</f>
        <v>0</v>
      </c>
      <c r="CV14" s="1">
        <f t="shared" si="61"/>
        <v>3.204900568181817E-2</v>
      </c>
      <c r="CW14" s="1">
        <f t="shared" si="61"/>
        <v>0.12819602272727268</v>
      </c>
      <c r="CX14" s="1">
        <f t="shared" si="61"/>
        <v>0.35253906249999989</v>
      </c>
      <c r="CY14" s="1">
        <f t="shared" si="61"/>
        <v>0</v>
      </c>
      <c r="CZ14" s="1">
        <f>BW14*((0-$CH$22)^2)</f>
        <v>9.6147017045454503E-2</v>
      </c>
      <c r="DA14" s="1">
        <f>BX14*((0-$CH$22)^2)</f>
        <v>0</v>
      </c>
      <c r="DC14" s="1">
        <f>BQ14*((0-$CQ$22)^2)</f>
        <v>1.6665482954545461</v>
      </c>
      <c r="DD14" s="1">
        <f>BR14*((1-$CQ$22)^2)</f>
        <v>0</v>
      </c>
      <c r="DE14" s="1">
        <f>BS14*((2-$CQ$22)^2)</f>
        <v>7.9900568181818371E-4</v>
      </c>
      <c r="DF14" s="1">
        <f>BT14*((3-$CQ$22)^2)</f>
        <v>8.877840909090896E-3</v>
      </c>
      <c r="DG14" s="1">
        <f>BU14*((4-$CQ$22)^2)</f>
        <v>0.16503906249999992</v>
      </c>
      <c r="DH14" s="1">
        <f>BV14*((5-$CQ$22)^2)</f>
        <v>0</v>
      </c>
      <c r="DI14" s="1">
        <f>BW14*((6-$CQ$22)^2)</f>
        <v>0.22398792613636356</v>
      </c>
      <c r="DJ14" s="1">
        <f>BX14*((7-$CQ$22)^2)</f>
        <v>0</v>
      </c>
      <c r="DL14" s="7">
        <v>0</v>
      </c>
      <c r="DM14" s="1">
        <f>(BQ14*((((DL14-$CH$22)*(DM13-$CQ$22)))/(SQRT($DA$22*$DJ$22))))</f>
        <v>0.38530377668308713</v>
      </c>
      <c r="DN14" s="1">
        <f>(BR14*((((DL14-$CH$22)*(DN13-$CQ$22)))/(SQRT($DA$22*$DJ$22))))</f>
        <v>0</v>
      </c>
      <c r="DO14" s="1">
        <f>(BS14*((((DL14-$CH$22)*(DO13-$CQ$22)))/(SQRT($DA$22*$DJ$22))))</f>
        <v>1.1699507389162577E-3</v>
      </c>
      <c r="DP14" s="1">
        <f>(BT14*((((DL14-$CH$22)*(DP13-$CQ$22)))/(SQRT($DA$22*$DJ$22))))</f>
        <v>-7.7996715927750359E-3</v>
      </c>
      <c r="DQ14" s="1">
        <f>(BU14*((((DL14-$CH$22)*(DQ13-$CQ$22)))/(SQRT($DA$22*$DJ$22))))</f>
        <v>-5.5767651888341534E-2</v>
      </c>
      <c r="DR14" s="1">
        <f>(BV14*((((DM14-$CH$22)*(DR13-$CQ$22)))/(SQRT($DA$22*$DJ$22))))</f>
        <v>0</v>
      </c>
      <c r="DS14" s="1">
        <f>(BW14*((((DM14-$CH$22)*(DS13-$CQ$22)))/(SQRT($DA$22*$DJ$22))))</f>
        <v>-2.842423176167018E-2</v>
      </c>
      <c r="DT14" s="1">
        <f>(BX14*((((DM14-$CH$22)*(DT13-$CQ$22)))/(SQRT($DA$22*$DJ$22))))</f>
        <v>0</v>
      </c>
    </row>
    <row r="15" spans="2:124" x14ac:dyDescent="0.25"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H15" s="1">
        <f t="shared" si="4"/>
        <v>0</v>
      </c>
      <c r="BI15" s="1">
        <f t="shared" si="46"/>
        <v>0</v>
      </c>
      <c r="BJ15" s="1">
        <f t="shared" si="47"/>
        <v>0</v>
      </c>
      <c r="BK15" s="1">
        <f t="shared" si="48"/>
        <v>0</v>
      </c>
      <c r="BL15" s="1">
        <f t="shared" si="49"/>
        <v>0</v>
      </c>
      <c r="BM15" s="1">
        <f t="shared" si="50"/>
        <v>0</v>
      </c>
      <c r="BN15" s="1">
        <f t="shared" si="51"/>
        <v>0</v>
      </c>
      <c r="BO15" s="1">
        <f t="shared" si="52"/>
        <v>0</v>
      </c>
      <c r="BQ15" s="23">
        <f t="shared" ref="BQ15:BQ21" si="62">BH15/$BP$14</f>
        <v>0</v>
      </c>
      <c r="BR15" s="23">
        <f t="shared" ref="BR15:BW21" si="63">BI15/$BP$14</f>
        <v>0</v>
      </c>
      <c r="BS15" s="23">
        <f t="shared" si="63"/>
        <v>0</v>
      </c>
      <c r="BT15" s="23">
        <f t="shared" si="63"/>
        <v>0</v>
      </c>
      <c r="BU15" s="23">
        <f t="shared" si="63"/>
        <v>0</v>
      </c>
      <c r="BV15" s="23">
        <f t="shared" si="63"/>
        <v>0</v>
      </c>
      <c r="BW15" s="23">
        <f t="shared" si="63"/>
        <v>0</v>
      </c>
      <c r="BX15" s="23">
        <f t="shared" si="53"/>
        <v>0</v>
      </c>
      <c r="CA15" s="1">
        <f>(1*BQ15)</f>
        <v>0</v>
      </c>
      <c r="CB15" s="1">
        <f t="shared" ref="CB15" si="64">(1*BR15)</f>
        <v>0</v>
      </c>
      <c r="CC15" s="1">
        <f t="shared" ref="CC15" si="65">(1*BS15)</f>
        <v>0</v>
      </c>
      <c r="CD15" s="1">
        <f t="shared" ref="CD15" si="66">(1*BT15)</f>
        <v>0</v>
      </c>
      <c r="CE15" s="1">
        <f t="shared" ref="CE15" si="67">(1*BU15)</f>
        <v>0</v>
      </c>
      <c r="CF15" s="1">
        <f t="shared" ref="CF15" si="68">(1*BV15)</f>
        <v>0</v>
      </c>
      <c r="CG15" s="1">
        <f t="shared" ref="CG15" si="69">(1*BW15)</f>
        <v>0</v>
      </c>
      <c r="CH15" s="1">
        <f t="shared" ref="CH15" si="70">(1*BX15)</f>
        <v>0</v>
      </c>
      <c r="CJ15" s="1">
        <f t="shared" ref="CJ15:CJ20" si="71">(0*BQ15)</f>
        <v>0</v>
      </c>
      <c r="CK15" s="1">
        <f t="shared" ref="CK15:CK19" si="72">(1*BR15)</f>
        <v>0</v>
      </c>
      <c r="CL15" s="1">
        <f t="shared" ref="CL15:CL21" si="73">(2*BS15)</f>
        <v>0</v>
      </c>
      <c r="CM15" s="1">
        <f t="shared" ref="CM15:CM21" si="74">(3*BT15)</f>
        <v>0</v>
      </c>
      <c r="CN15" s="1">
        <f t="shared" ref="CN15:CN21" si="75">(4*BU15)</f>
        <v>0</v>
      </c>
      <c r="CO15" s="1">
        <f t="shared" ref="CO15:CO21" si="76">(5*BV15)</f>
        <v>0</v>
      </c>
      <c r="CP15" s="1">
        <f t="shared" ref="CP15:CP21" si="77">(6*BW15)</f>
        <v>0</v>
      </c>
      <c r="CQ15" s="1">
        <f t="shared" ref="CQ15:CQ21" si="78">(7*BX15)</f>
        <v>0</v>
      </c>
      <c r="CT15" s="1">
        <f>BQ15*((1-$CH$22)^2)</f>
        <v>0</v>
      </c>
      <c r="CU15" s="1">
        <f t="shared" ref="CU15:DA15" si="79">BR15*((1-$CH$22)^2)</f>
        <v>0</v>
      </c>
      <c r="CV15" s="1">
        <f t="shared" si="79"/>
        <v>0</v>
      </c>
      <c r="CW15" s="1">
        <f t="shared" si="79"/>
        <v>0</v>
      </c>
      <c r="CX15" s="1">
        <f t="shared" si="79"/>
        <v>0</v>
      </c>
      <c r="CY15" s="1">
        <f t="shared" si="79"/>
        <v>0</v>
      </c>
      <c r="CZ15" s="1">
        <f t="shared" si="79"/>
        <v>0</v>
      </c>
      <c r="DA15" s="1">
        <f t="shared" si="79"/>
        <v>0</v>
      </c>
      <c r="DC15" s="1">
        <f t="shared" ref="DC15:DC21" si="80">BQ15*((0-$CQ$22)^2)</f>
        <v>0</v>
      </c>
      <c r="DD15" s="1">
        <f t="shared" ref="DD15:DD21" si="81">BR15*((1-$CQ$22)^2)</f>
        <v>0</v>
      </c>
      <c r="DE15" s="1">
        <f t="shared" ref="DE15:DE21" si="82">BS15*((2-$CQ$22)^2)</f>
        <v>0</v>
      </c>
      <c r="DF15" s="1">
        <f t="shared" ref="DF15:DF21" si="83">BT15*((3-$CQ$22)^2)</f>
        <v>0</v>
      </c>
      <c r="DG15" s="1">
        <f t="shared" ref="DG15:DG21" si="84">BU15*((4-$CQ$22)^2)</f>
        <v>0</v>
      </c>
      <c r="DH15" s="1">
        <f t="shared" ref="DH15:DH21" si="85">BV15*((5-$CQ$22)^2)</f>
        <v>0</v>
      </c>
      <c r="DI15" s="1">
        <f t="shared" ref="DI15:DI21" si="86">BW15*((6-$CQ$22)^2)</f>
        <v>0</v>
      </c>
      <c r="DJ15" s="1">
        <f t="shared" ref="DJ15:DJ21" si="87">BX15*((7-$CQ$22)^2)</f>
        <v>0</v>
      </c>
      <c r="DL15" s="7">
        <v>1</v>
      </c>
      <c r="DM15" s="1">
        <f>(BQ15*((((DL15-$CH$22)*($DM$13-$CQ$22)))/(SQRT($DA$22*$DJ$22))))</f>
        <v>0</v>
      </c>
      <c r="DN15" s="1">
        <f>(BR15*((((DL15-$CH$22)*($DN$13-$CQ$22)))/(SQRT($DA$22*$DJ$22))))</f>
        <v>0</v>
      </c>
      <c r="DO15" s="1">
        <f>(BS15*((((DL15-$CH$22)*($DO$13-$CQ$22)))/(SQRT($DA$22*$DJ$22))))</f>
        <v>0</v>
      </c>
      <c r="DP15" s="1">
        <f>(BT15*((((DL15-$CH$22)*($DP$13-$CQ$22)))/(SQRT($DA$22*$DJ$22))))</f>
        <v>0</v>
      </c>
      <c r="DQ15" s="1">
        <f>(BU15*((((DL15-$CH$22)*($DQ$13-$CQ$22)))/(SQRT($DA$22*$DJ$22))))</f>
        <v>0</v>
      </c>
      <c r="DR15" s="1">
        <f>(BV15*((((DL15-$CH$22)*($DR$13-$CQ$22)))/(SQRT($DA$22*$DJ$22))))</f>
        <v>0</v>
      </c>
      <c r="DS15" s="1">
        <f>(BW15*((((DL15-$CH$22)*($DS$13-$CQ$22)))/(SQRT($DA$22*$DJ$22))))</f>
        <v>0</v>
      </c>
      <c r="DT15" s="1">
        <f>(BX15*((((DL15-$CH$22)*($DT$13-$CQ$22)))/(SQRT($DA$22*$DJ$22))))</f>
        <v>0</v>
      </c>
    </row>
    <row r="16" spans="2:124" x14ac:dyDescent="0.25">
      <c r="B16" t="s">
        <v>2</v>
      </c>
      <c r="L16" t="s">
        <v>3</v>
      </c>
      <c r="V16" t="s">
        <v>4</v>
      </c>
      <c r="AF16" t="s">
        <v>5</v>
      </c>
      <c r="AP16" s="1">
        <v>1</v>
      </c>
      <c r="AQ16" s="1">
        <v>0</v>
      </c>
      <c r="AR16" s="1">
        <v>0</v>
      </c>
      <c r="AS16" s="5">
        <v>0</v>
      </c>
      <c r="AT16" s="5">
        <v>1</v>
      </c>
      <c r="AU16" s="1">
        <v>1</v>
      </c>
      <c r="AV16" s="1">
        <v>0</v>
      </c>
      <c r="AW16" s="1">
        <v>0</v>
      </c>
      <c r="AY16" s="5">
        <v>0</v>
      </c>
      <c r="AZ16" s="1">
        <v>0</v>
      </c>
      <c r="BA16" s="1">
        <v>0</v>
      </c>
      <c r="BB16" s="1">
        <v>3</v>
      </c>
      <c r="BC16" s="5">
        <v>1</v>
      </c>
      <c r="BD16" s="5">
        <v>0</v>
      </c>
      <c r="BE16" s="1">
        <v>0</v>
      </c>
      <c r="BF16" s="1">
        <v>0</v>
      </c>
      <c r="BH16" s="1">
        <f t="shared" si="4"/>
        <v>1</v>
      </c>
      <c r="BI16" s="1">
        <f t="shared" si="46"/>
        <v>0</v>
      </c>
      <c r="BJ16" s="1">
        <f t="shared" si="47"/>
        <v>0</v>
      </c>
      <c r="BK16" s="1">
        <f t="shared" si="48"/>
        <v>3</v>
      </c>
      <c r="BL16" s="1">
        <f t="shared" si="49"/>
        <v>2</v>
      </c>
      <c r="BM16" s="1">
        <f t="shared" si="50"/>
        <v>1</v>
      </c>
      <c r="BN16" s="1">
        <f t="shared" si="51"/>
        <v>0</v>
      </c>
      <c r="BO16" s="1">
        <f t="shared" si="52"/>
        <v>0</v>
      </c>
      <c r="BQ16" s="23">
        <f t="shared" si="62"/>
        <v>5.681818181818182E-3</v>
      </c>
      <c r="BR16" s="23">
        <f t="shared" si="63"/>
        <v>0</v>
      </c>
      <c r="BS16" s="23">
        <f t="shared" si="63"/>
        <v>0</v>
      </c>
      <c r="BT16" s="23">
        <f t="shared" si="63"/>
        <v>1.7045454545454544E-2</v>
      </c>
      <c r="BU16" s="23">
        <f t="shared" si="63"/>
        <v>1.1363636363636364E-2</v>
      </c>
      <c r="BV16" s="23">
        <f t="shared" si="63"/>
        <v>5.681818181818182E-3</v>
      </c>
      <c r="BW16" s="23">
        <f t="shared" si="63"/>
        <v>0</v>
      </c>
      <c r="BX16" s="23">
        <f t="shared" si="53"/>
        <v>0</v>
      </c>
      <c r="CA16" s="1">
        <f>(2*BQ16)</f>
        <v>1.1363636363636364E-2</v>
      </c>
      <c r="CB16" s="1">
        <f t="shared" ref="CB16" si="88">(2*BR16)</f>
        <v>0</v>
      </c>
      <c r="CC16" s="1">
        <f t="shared" ref="CC16" si="89">(2*BS16)</f>
        <v>0</v>
      </c>
      <c r="CD16" s="1">
        <f t="shared" ref="CD16" si="90">(2*BT16)</f>
        <v>3.4090909090909088E-2</v>
      </c>
      <c r="CE16" s="1">
        <f t="shared" ref="CE16" si="91">(2*BU16)</f>
        <v>2.2727272727272728E-2</v>
      </c>
      <c r="CF16" s="1">
        <f t="shared" ref="CF16" si="92">(2*BV16)</f>
        <v>1.1363636363636364E-2</v>
      </c>
      <c r="CG16" s="1">
        <f t="shared" ref="CG16" si="93">(2*BW16)</f>
        <v>0</v>
      </c>
      <c r="CH16" s="1">
        <f t="shared" ref="CH16" si="94">(2*BX16)</f>
        <v>0</v>
      </c>
      <c r="CJ16" s="1">
        <f t="shared" si="71"/>
        <v>0</v>
      </c>
      <c r="CK16" s="1">
        <f t="shared" si="72"/>
        <v>0</v>
      </c>
      <c r="CL16" s="1">
        <f t="shared" si="73"/>
        <v>0</v>
      </c>
      <c r="CM16" s="1">
        <f t="shared" si="74"/>
        <v>5.1136363636363633E-2</v>
      </c>
      <c r="CN16" s="1">
        <f t="shared" si="75"/>
        <v>4.5454545454545456E-2</v>
      </c>
      <c r="CO16" s="1">
        <f t="shared" si="76"/>
        <v>2.8409090909090912E-2</v>
      </c>
      <c r="CP16" s="1">
        <f t="shared" si="77"/>
        <v>0</v>
      </c>
      <c r="CQ16" s="1">
        <f t="shared" si="78"/>
        <v>0</v>
      </c>
      <c r="CT16" s="1">
        <f>BQ16*((2-$CH$22)^2)</f>
        <v>7.9900568181817992E-4</v>
      </c>
      <c r="CU16" s="1">
        <f t="shared" ref="CU16:DA16" si="95">BR16*((2-$CH$22)^2)</f>
        <v>0</v>
      </c>
      <c r="CV16" s="1">
        <f t="shared" si="95"/>
        <v>0</v>
      </c>
      <c r="CW16" s="1">
        <f t="shared" si="95"/>
        <v>2.3970170454545394E-3</v>
      </c>
      <c r="CX16" s="1">
        <f t="shared" si="95"/>
        <v>1.5980113636363598E-3</v>
      </c>
      <c r="CY16" s="1">
        <f t="shared" si="95"/>
        <v>7.9900568181817992E-4</v>
      </c>
      <c r="CZ16" s="1">
        <f t="shared" si="95"/>
        <v>0</v>
      </c>
      <c r="DA16" s="1">
        <f t="shared" si="95"/>
        <v>0</v>
      </c>
      <c r="DC16" s="1">
        <f t="shared" si="80"/>
        <v>3.2049005681818191E-2</v>
      </c>
      <c r="DD16" s="1">
        <f t="shared" si="81"/>
        <v>0</v>
      </c>
      <c r="DE16" s="1">
        <f t="shared" si="82"/>
        <v>0</v>
      </c>
      <c r="DF16" s="1">
        <f t="shared" si="83"/>
        <v>6.6583806818181716E-3</v>
      </c>
      <c r="DG16" s="1">
        <f t="shared" si="84"/>
        <v>3.0007102272727258E-2</v>
      </c>
      <c r="DH16" s="1">
        <f t="shared" si="85"/>
        <v>3.9151278409090898E-2</v>
      </c>
      <c r="DI16" s="1">
        <f t="shared" si="86"/>
        <v>0</v>
      </c>
      <c r="DJ16" s="1">
        <f t="shared" si="87"/>
        <v>0</v>
      </c>
      <c r="DL16" s="7">
        <v>2</v>
      </c>
      <c r="DM16" s="1">
        <f t="shared" ref="DM16:DM21" si="96">(BQ16*((((DL16-$CH$22)*($DM$13-$CQ$22)))/(SQRT($DA$22*$DJ$22))))</f>
        <v>1.1699507389162553E-3</v>
      </c>
      <c r="DN16" s="1">
        <f t="shared" ref="DN16:DN21" si="97">(BR16*((((DL16-$CH$22)*($DN$13-$CQ$22)))/(SQRT($DA$22*$DJ$22))))</f>
        <v>0</v>
      </c>
      <c r="DO16" s="1">
        <f t="shared" ref="DO16:DO21" si="98">(BS16*((((DL16-$CH$22)*($DO$13-$CQ$22)))/(SQRT($DA$22*$DJ$22))))</f>
        <v>0</v>
      </c>
      <c r="DP16" s="1">
        <f t="shared" ref="DP16:DP19" si="99">(BT16*((((DL16-$CH$22)*($DP$13-$CQ$22)))/(SQRT($DA$22*$DJ$22))))</f>
        <v>-9.2364532019704266E-4</v>
      </c>
      <c r="DQ16" s="1">
        <f t="shared" ref="DQ16:DQ21" si="100">(BU16*((((DL16-$CH$22)*($DQ$13-$CQ$22)))/(SQRT($DA$22*$DJ$22))))</f>
        <v>-1.6009852216748749E-3</v>
      </c>
      <c r="DR16" s="1">
        <f t="shared" ref="DR16:DR21" si="101">(BV16*((((DL16-$CH$22)*($DR$13-$CQ$22)))/(SQRT($DA$22*$DJ$22))))</f>
        <v>-1.2931034482758605E-3</v>
      </c>
      <c r="DS16" s="1">
        <f t="shared" ref="DS16:DS20" si="102">(BW16*((((DL16-$CH$22)*($DS$13-$CQ$22)))/(SQRT($DA$22*$DJ$22))))</f>
        <v>0</v>
      </c>
      <c r="DT16" s="1">
        <f t="shared" ref="DT16:DT20" si="103">(BX16*((((DL16-$CH$22)*($DT$13-$CQ$22)))/(SQRT($DA$22*$DJ$22))))</f>
        <v>0</v>
      </c>
    </row>
    <row r="17" spans="2:124" x14ac:dyDescent="0.25">
      <c r="B17" s="6" t="s">
        <v>1</v>
      </c>
      <c r="C17" s="7">
        <v>0</v>
      </c>
      <c r="D17" s="7">
        <v>1</v>
      </c>
      <c r="E17" s="7">
        <v>2</v>
      </c>
      <c r="F17" s="7">
        <v>3</v>
      </c>
      <c r="G17" s="7">
        <v>4</v>
      </c>
      <c r="H17" s="7">
        <v>5</v>
      </c>
      <c r="I17" s="7">
        <v>6</v>
      </c>
      <c r="J17" s="14">
        <v>7</v>
      </c>
      <c r="L17" s="6" t="s">
        <v>1</v>
      </c>
      <c r="M17" s="7">
        <v>0</v>
      </c>
      <c r="N17" s="7">
        <v>1</v>
      </c>
      <c r="O17" s="7">
        <v>2</v>
      </c>
      <c r="P17" s="7">
        <v>3</v>
      </c>
      <c r="Q17" s="7">
        <v>4</v>
      </c>
      <c r="R17" s="7">
        <v>5</v>
      </c>
      <c r="S17" s="7">
        <v>6</v>
      </c>
      <c r="T17" s="15">
        <v>7</v>
      </c>
      <c r="V17" s="6" t="s">
        <v>1</v>
      </c>
      <c r="W17" s="7">
        <v>0</v>
      </c>
      <c r="X17" s="7">
        <v>1</v>
      </c>
      <c r="Y17" s="7">
        <v>2</v>
      </c>
      <c r="Z17" s="7">
        <v>3</v>
      </c>
      <c r="AA17" s="7">
        <v>4</v>
      </c>
      <c r="AB17" s="7">
        <v>5</v>
      </c>
      <c r="AC17" s="7">
        <v>6</v>
      </c>
      <c r="AD17" s="15">
        <v>7</v>
      </c>
      <c r="AF17" s="6" t="s">
        <v>1</v>
      </c>
      <c r="AG17" s="7">
        <v>0</v>
      </c>
      <c r="AH17" s="7">
        <v>1</v>
      </c>
      <c r="AI17" s="7">
        <v>2</v>
      </c>
      <c r="AJ17" s="7">
        <v>3</v>
      </c>
      <c r="AK17" s="7">
        <v>4</v>
      </c>
      <c r="AL17" s="7">
        <v>5</v>
      </c>
      <c r="AM17" s="7">
        <v>6</v>
      </c>
      <c r="AN17" s="15">
        <v>7</v>
      </c>
      <c r="AP17" s="5">
        <v>3</v>
      </c>
      <c r="AQ17" s="1">
        <v>0</v>
      </c>
      <c r="AR17" s="1">
        <v>3</v>
      </c>
      <c r="AS17" s="5">
        <v>1</v>
      </c>
      <c r="AT17" s="5">
        <v>2</v>
      </c>
      <c r="AU17" s="5">
        <v>0</v>
      </c>
      <c r="AV17" s="5">
        <v>0</v>
      </c>
      <c r="AW17" s="5">
        <v>0</v>
      </c>
      <c r="AX17" s="9" t="s">
        <v>7</v>
      </c>
      <c r="AY17" s="5">
        <v>1</v>
      </c>
      <c r="AZ17" s="1">
        <v>0</v>
      </c>
      <c r="BA17" s="5">
        <v>0</v>
      </c>
      <c r="BB17" s="5">
        <v>1</v>
      </c>
      <c r="BC17" s="5">
        <v>7</v>
      </c>
      <c r="BD17" s="1">
        <v>1</v>
      </c>
      <c r="BE17" s="1">
        <v>1</v>
      </c>
      <c r="BF17" s="1">
        <v>0</v>
      </c>
      <c r="BG17" s="9" t="s">
        <v>8</v>
      </c>
      <c r="BH17" s="1">
        <f t="shared" si="4"/>
        <v>4</v>
      </c>
      <c r="BI17" s="1">
        <f t="shared" si="46"/>
        <v>0</v>
      </c>
      <c r="BJ17" s="1">
        <f t="shared" si="47"/>
        <v>3</v>
      </c>
      <c r="BK17" s="1">
        <f t="shared" si="48"/>
        <v>2</v>
      </c>
      <c r="BL17" s="1">
        <f t="shared" si="49"/>
        <v>9</v>
      </c>
      <c r="BM17" s="1">
        <f t="shared" si="50"/>
        <v>1</v>
      </c>
      <c r="BN17" s="1">
        <f t="shared" si="51"/>
        <v>1</v>
      </c>
      <c r="BO17" s="1">
        <f t="shared" si="52"/>
        <v>0</v>
      </c>
      <c r="BQ17" s="23">
        <f t="shared" si="62"/>
        <v>2.2727272727272728E-2</v>
      </c>
      <c r="BR17" s="23">
        <f t="shared" si="63"/>
        <v>0</v>
      </c>
      <c r="BS17" s="23">
        <f t="shared" si="63"/>
        <v>1.7045454545454544E-2</v>
      </c>
      <c r="BT17" s="23">
        <f t="shared" si="63"/>
        <v>1.1363636363636364E-2</v>
      </c>
      <c r="BU17" s="23">
        <f t="shared" si="63"/>
        <v>5.113636363636364E-2</v>
      </c>
      <c r="BV17" s="23">
        <f t="shared" si="63"/>
        <v>5.681818181818182E-3</v>
      </c>
      <c r="BW17" s="23">
        <f t="shared" si="63"/>
        <v>5.681818181818182E-3</v>
      </c>
      <c r="BX17" s="23">
        <f t="shared" si="53"/>
        <v>0</v>
      </c>
      <c r="CA17" s="1">
        <f>(3*BQ17)</f>
        <v>6.8181818181818177E-2</v>
      </c>
      <c r="CB17" s="1">
        <f t="shared" ref="CB17" si="104">(3*BR17)</f>
        <v>0</v>
      </c>
      <c r="CC17" s="1">
        <f t="shared" ref="CC17" si="105">(3*BS17)</f>
        <v>5.1136363636363633E-2</v>
      </c>
      <c r="CD17" s="1">
        <f t="shared" ref="CD17" si="106">(3*BT17)</f>
        <v>3.4090909090909088E-2</v>
      </c>
      <c r="CE17" s="1">
        <f t="shared" ref="CE17" si="107">(3*BU17)</f>
        <v>0.15340909090909091</v>
      </c>
      <c r="CF17" s="1">
        <f t="shared" ref="CF17" si="108">(3*BV17)</f>
        <v>1.7045454545454544E-2</v>
      </c>
      <c r="CG17" s="1">
        <f t="shared" ref="CG17" si="109">(3*BW17)</f>
        <v>1.7045454545454544E-2</v>
      </c>
      <c r="CH17" s="1">
        <f t="shared" ref="CH17" si="110">(3*BX17)</f>
        <v>0</v>
      </c>
      <c r="CJ17" s="1">
        <f t="shared" si="71"/>
        <v>0</v>
      </c>
      <c r="CK17" s="1">
        <f t="shared" si="72"/>
        <v>0</v>
      </c>
      <c r="CL17" s="1">
        <f t="shared" si="73"/>
        <v>3.4090909090909088E-2</v>
      </c>
      <c r="CM17" s="1">
        <f t="shared" si="74"/>
        <v>3.4090909090909088E-2</v>
      </c>
      <c r="CN17" s="1">
        <f t="shared" si="75"/>
        <v>0.20454545454545456</v>
      </c>
      <c r="CO17" s="1">
        <f t="shared" si="76"/>
        <v>2.8409090909090912E-2</v>
      </c>
      <c r="CP17" s="1">
        <f t="shared" si="77"/>
        <v>3.4090909090909088E-2</v>
      </c>
      <c r="CQ17" s="1">
        <f t="shared" si="78"/>
        <v>0</v>
      </c>
      <c r="CT17" s="1">
        <f>BQ17*((3-$CH$22)^2)</f>
        <v>8.877840909090922E-3</v>
      </c>
      <c r="CU17" s="1">
        <f t="shared" ref="CU17:DA17" si="111">BR17*((3-$CH$22)^2)</f>
        <v>0</v>
      </c>
      <c r="CV17" s="1">
        <f t="shared" si="111"/>
        <v>6.6583806818181906E-3</v>
      </c>
      <c r="CW17" s="1">
        <f t="shared" si="111"/>
        <v>4.438920454545461E-3</v>
      </c>
      <c r="CX17" s="1">
        <f t="shared" si="111"/>
        <v>1.9975142045454575E-2</v>
      </c>
      <c r="CY17" s="1">
        <f t="shared" si="111"/>
        <v>2.2194602272727305E-3</v>
      </c>
      <c r="CZ17" s="1">
        <f t="shared" si="111"/>
        <v>2.2194602272727305E-3</v>
      </c>
      <c r="DA17" s="1">
        <f t="shared" si="111"/>
        <v>0</v>
      </c>
      <c r="DC17" s="1">
        <f t="shared" si="80"/>
        <v>0.12819602272727276</v>
      </c>
      <c r="DD17" s="1">
        <f t="shared" si="81"/>
        <v>0</v>
      </c>
      <c r="DE17" s="1">
        <f t="shared" si="82"/>
        <v>2.3970170454545511E-3</v>
      </c>
      <c r="DF17" s="1">
        <f t="shared" si="83"/>
        <v>4.438920454545448E-3</v>
      </c>
      <c r="DG17" s="1">
        <f t="shared" si="84"/>
        <v>0.13503196022727268</v>
      </c>
      <c r="DH17" s="1">
        <f t="shared" si="85"/>
        <v>3.9151278409090898E-2</v>
      </c>
      <c r="DI17" s="1">
        <f t="shared" si="86"/>
        <v>7.466264204545453E-2</v>
      </c>
      <c r="DJ17" s="1">
        <f t="shared" si="87"/>
        <v>0</v>
      </c>
      <c r="DL17" s="7">
        <v>3</v>
      </c>
      <c r="DM17" s="1">
        <f t="shared" si="96"/>
        <v>-7.7996715927750497E-3</v>
      </c>
      <c r="DN17" s="1">
        <f t="shared" si="97"/>
        <v>0</v>
      </c>
      <c r="DO17" s="1">
        <f t="shared" si="98"/>
        <v>-9.2364532019704624E-4</v>
      </c>
      <c r="DP17" s="1">
        <f t="shared" si="99"/>
        <v>1.0262725779967162E-3</v>
      </c>
      <c r="DQ17" s="1">
        <f t="shared" si="100"/>
        <v>1.2007389162561586E-2</v>
      </c>
      <c r="DR17" s="1">
        <f>(BV17*((((DL17-$CH$22)*($DR$13-$CQ$22)))/(SQRT($DA$22*$DJ$22))))</f>
        <v>2.1551724137931052E-3</v>
      </c>
      <c r="DS17" s="1">
        <f t="shared" si="102"/>
        <v>2.9761904761904791E-3</v>
      </c>
      <c r="DT17" s="1">
        <f t="shared" si="103"/>
        <v>0</v>
      </c>
    </row>
    <row r="18" spans="2:124" x14ac:dyDescent="0.25">
      <c r="B18" s="8">
        <v>0</v>
      </c>
      <c r="C18" s="5">
        <v>38</v>
      </c>
      <c r="D18" s="1">
        <v>0</v>
      </c>
      <c r="E18" s="5">
        <v>1</v>
      </c>
      <c r="F18" s="5">
        <v>4</v>
      </c>
      <c r="G18" s="1">
        <v>0</v>
      </c>
      <c r="H18" s="1">
        <v>0</v>
      </c>
      <c r="I18" s="1">
        <v>0</v>
      </c>
      <c r="J18" s="4">
        <v>0</v>
      </c>
      <c r="L18" s="8">
        <v>0</v>
      </c>
      <c r="M18" s="5">
        <v>26</v>
      </c>
      <c r="N18" s="1">
        <v>0</v>
      </c>
      <c r="O18" s="5">
        <v>0</v>
      </c>
      <c r="P18" s="5">
        <v>1</v>
      </c>
      <c r="Q18" s="5">
        <v>7</v>
      </c>
      <c r="R18" s="1">
        <v>0</v>
      </c>
      <c r="S18" s="5">
        <v>2</v>
      </c>
      <c r="T18" s="5">
        <v>0</v>
      </c>
      <c r="V18" s="8">
        <v>0</v>
      </c>
      <c r="W18" s="5">
        <v>33</v>
      </c>
      <c r="X18" s="1">
        <v>0</v>
      </c>
      <c r="Y18" s="5">
        <v>0</v>
      </c>
      <c r="Z18" s="5">
        <v>2</v>
      </c>
      <c r="AA18" s="5">
        <v>7</v>
      </c>
      <c r="AB18" s="1">
        <v>1</v>
      </c>
      <c r="AC18" s="5">
        <v>0</v>
      </c>
      <c r="AD18" s="5">
        <v>0</v>
      </c>
      <c r="AF18" s="8">
        <v>0</v>
      </c>
      <c r="AG18" s="5">
        <v>26</v>
      </c>
      <c r="AH18" s="1">
        <v>0</v>
      </c>
      <c r="AI18" s="5">
        <v>0</v>
      </c>
      <c r="AJ18" s="5">
        <v>2</v>
      </c>
      <c r="AK18" s="5">
        <v>7</v>
      </c>
      <c r="AL18" s="1">
        <v>0</v>
      </c>
      <c r="AM18" s="5">
        <v>0</v>
      </c>
      <c r="AN18" s="5">
        <v>0</v>
      </c>
      <c r="AO18" s="17"/>
      <c r="AP18" s="5">
        <v>4</v>
      </c>
      <c r="AQ18" s="1">
        <v>0</v>
      </c>
      <c r="AR18" s="5">
        <v>1</v>
      </c>
      <c r="AS18" s="5">
        <v>7</v>
      </c>
      <c r="AT18" s="5">
        <v>11</v>
      </c>
      <c r="AU18" s="5">
        <v>2</v>
      </c>
      <c r="AV18" s="1">
        <v>0</v>
      </c>
      <c r="AW18" s="1">
        <v>0</v>
      </c>
      <c r="AY18" s="5">
        <v>7</v>
      </c>
      <c r="AZ18" s="1">
        <v>0</v>
      </c>
      <c r="BA18" s="5">
        <v>1</v>
      </c>
      <c r="BB18" s="5">
        <v>2</v>
      </c>
      <c r="BC18" s="5">
        <v>11</v>
      </c>
      <c r="BD18" s="5">
        <v>5</v>
      </c>
      <c r="BE18" s="1">
        <v>0</v>
      </c>
      <c r="BF18" s="1">
        <v>0</v>
      </c>
      <c r="BH18" s="1">
        <f t="shared" si="4"/>
        <v>11</v>
      </c>
      <c r="BI18" s="1">
        <f t="shared" si="46"/>
        <v>0</v>
      </c>
      <c r="BJ18" s="1">
        <f t="shared" si="47"/>
        <v>2</v>
      </c>
      <c r="BK18" s="1">
        <f t="shared" si="48"/>
        <v>9</v>
      </c>
      <c r="BL18" s="1">
        <f t="shared" si="49"/>
        <v>22</v>
      </c>
      <c r="BM18" s="1">
        <f t="shared" si="50"/>
        <v>7</v>
      </c>
      <c r="BN18" s="1">
        <f t="shared" si="51"/>
        <v>0</v>
      </c>
      <c r="BO18" s="1">
        <f t="shared" si="52"/>
        <v>0</v>
      </c>
      <c r="BQ18" s="23">
        <f t="shared" si="62"/>
        <v>6.25E-2</v>
      </c>
      <c r="BR18" s="23">
        <f t="shared" si="63"/>
        <v>0</v>
      </c>
      <c r="BS18" s="23">
        <f t="shared" si="63"/>
        <v>1.1363636363636364E-2</v>
      </c>
      <c r="BT18" s="23">
        <f t="shared" si="63"/>
        <v>5.113636363636364E-2</v>
      </c>
      <c r="BU18" s="23">
        <f t="shared" si="63"/>
        <v>0.125</v>
      </c>
      <c r="BV18" s="23">
        <f t="shared" si="63"/>
        <v>3.9772727272727272E-2</v>
      </c>
      <c r="BW18" s="23">
        <f t="shared" si="63"/>
        <v>0</v>
      </c>
      <c r="BX18" s="23">
        <f t="shared" si="53"/>
        <v>0</v>
      </c>
      <c r="CA18" s="1">
        <f>(4*BQ18)</f>
        <v>0.25</v>
      </c>
      <c r="CB18" s="1">
        <f t="shared" ref="CB18" si="112">(4*BR18)</f>
        <v>0</v>
      </c>
      <c r="CC18" s="1">
        <f t="shared" ref="CC18" si="113">(4*BS18)</f>
        <v>4.5454545454545456E-2</v>
      </c>
      <c r="CD18" s="1">
        <f t="shared" ref="CD18" si="114">(4*BT18)</f>
        <v>0.20454545454545456</v>
      </c>
      <c r="CE18" s="1">
        <f t="shared" ref="CE18" si="115">(4*BU18)</f>
        <v>0.5</v>
      </c>
      <c r="CF18" s="1">
        <f t="shared" ref="CF18" si="116">(4*BV18)</f>
        <v>0.15909090909090909</v>
      </c>
      <c r="CG18" s="1">
        <f t="shared" ref="CG18" si="117">(4*BW18)</f>
        <v>0</v>
      </c>
      <c r="CH18" s="1">
        <f t="shared" ref="CH18" si="118">(4*BX18)</f>
        <v>0</v>
      </c>
      <c r="CJ18" s="1">
        <f t="shared" si="71"/>
        <v>0</v>
      </c>
      <c r="CK18" s="1">
        <f t="shared" si="72"/>
        <v>0</v>
      </c>
      <c r="CL18" s="1">
        <f t="shared" si="73"/>
        <v>2.2727272727272728E-2</v>
      </c>
      <c r="CM18" s="1">
        <f t="shared" si="74"/>
        <v>0.15340909090909091</v>
      </c>
      <c r="CN18" s="1">
        <f t="shared" si="75"/>
        <v>0.5</v>
      </c>
      <c r="CO18" s="1">
        <f t="shared" si="76"/>
        <v>0.19886363636363635</v>
      </c>
      <c r="CP18" s="1">
        <f t="shared" si="77"/>
        <v>0</v>
      </c>
      <c r="CQ18" s="1">
        <f t="shared" si="78"/>
        <v>0</v>
      </c>
      <c r="CT18" s="1">
        <f>BQ18*((4-$CH$22)^2)</f>
        <v>0.16503906250000008</v>
      </c>
      <c r="CU18" s="1">
        <f t="shared" ref="CU18:DA18" si="119">BR18*((4-$CH$22)^2)</f>
        <v>0</v>
      </c>
      <c r="CV18" s="1">
        <f t="shared" si="119"/>
        <v>3.0007102272727289E-2</v>
      </c>
      <c r="CW18" s="1">
        <f t="shared" si="119"/>
        <v>0.13503196022727279</v>
      </c>
      <c r="CX18" s="1">
        <f t="shared" si="119"/>
        <v>0.33007812500000017</v>
      </c>
      <c r="CY18" s="1">
        <f t="shared" si="119"/>
        <v>0.10502485795454551</v>
      </c>
      <c r="CZ18" s="1">
        <f t="shared" si="119"/>
        <v>0</v>
      </c>
      <c r="DA18" s="1">
        <f t="shared" si="119"/>
        <v>0</v>
      </c>
      <c r="DC18" s="1">
        <f t="shared" si="80"/>
        <v>0.35253906250000011</v>
      </c>
      <c r="DD18" s="1">
        <f t="shared" si="81"/>
        <v>0</v>
      </c>
      <c r="DE18" s="1">
        <f t="shared" si="82"/>
        <v>1.5980113636363674E-3</v>
      </c>
      <c r="DF18" s="1">
        <f t="shared" si="83"/>
        <v>1.997514204545452E-2</v>
      </c>
      <c r="DG18" s="1">
        <f t="shared" si="84"/>
        <v>0.33007812499999983</v>
      </c>
      <c r="DH18" s="1">
        <f t="shared" si="85"/>
        <v>0.27405894886363624</v>
      </c>
      <c r="DI18" s="1">
        <f t="shared" si="86"/>
        <v>0</v>
      </c>
      <c r="DJ18" s="1">
        <f t="shared" si="87"/>
        <v>0</v>
      </c>
      <c r="DL18" s="7">
        <v>4</v>
      </c>
      <c r="DM18" s="1">
        <f t="shared" si="96"/>
        <v>-5.5767651888341582E-2</v>
      </c>
      <c r="DN18" s="1">
        <f t="shared" si="97"/>
        <v>0</v>
      </c>
      <c r="DO18" s="1">
        <f t="shared" si="98"/>
        <v>-1.6009852216748797E-3</v>
      </c>
      <c r="DP18" s="1">
        <f>(BT18*((((DL18-$CH$22)*($DP$13-$CQ$22)))/(SQRT($DA$22*$DJ$22))))</f>
        <v>1.2007389162561576E-2</v>
      </c>
      <c r="DQ18" s="1">
        <f>(BU18*((((DL18-$CH$22)*($DQ$13-$CQ$22)))/(SQRT($DA$22*$DJ$22))))</f>
        <v>7.6313628899835811E-2</v>
      </c>
      <c r="DR18" s="1">
        <f t="shared" si="101"/>
        <v>3.9224137931034492E-2</v>
      </c>
      <c r="DS18" s="1">
        <f t="shared" si="102"/>
        <v>0</v>
      </c>
      <c r="DT18" s="1">
        <f t="shared" si="103"/>
        <v>0</v>
      </c>
    </row>
    <row r="19" spans="2:124" x14ac:dyDescent="0.25">
      <c r="B19" s="8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4">
        <v>0</v>
      </c>
      <c r="L19" s="8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V19" s="8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F19" s="8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0"/>
      <c r="AP19" s="1">
        <v>0</v>
      </c>
      <c r="AQ19" s="1">
        <v>0</v>
      </c>
      <c r="AR19" s="5">
        <v>0</v>
      </c>
      <c r="AS19" s="1">
        <v>1</v>
      </c>
      <c r="AT19" s="5">
        <v>5</v>
      </c>
      <c r="AU19" s="5">
        <v>6</v>
      </c>
      <c r="AV19" s="5">
        <v>0</v>
      </c>
      <c r="AW19" s="5">
        <v>0</v>
      </c>
      <c r="AY19" s="1">
        <v>0</v>
      </c>
      <c r="AZ19" s="1">
        <v>0</v>
      </c>
      <c r="BA19" s="1">
        <v>1</v>
      </c>
      <c r="BB19" s="5">
        <v>0</v>
      </c>
      <c r="BC19" s="5">
        <v>2</v>
      </c>
      <c r="BD19" s="5">
        <v>6</v>
      </c>
      <c r="BE19" s="1">
        <v>1</v>
      </c>
      <c r="BF19" s="1">
        <v>0</v>
      </c>
      <c r="BH19" s="1">
        <f t="shared" si="4"/>
        <v>0</v>
      </c>
      <c r="BI19" s="1">
        <f t="shared" si="46"/>
        <v>0</v>
      </c>
      <c r="BJ19" s="1">
        <f t="shared" si="47"/>
        <v>1</v>
      </c>
      <c r="BK19" s="1">
        <f t="shared" si="48"/>
        <v>1</v>
      </c>
      <c r="BL19" s="1">
        <f t="shared" si="49"/>
        <v>7</v>
      </c>
      <c r="BM19" s="1">
        <f t="shared" si="50"/>
        <v>12</v>
      </c>
      <c r="BN19" s="1">
        <f t="shared" si="51"/>
        <v>1</v>
      </c>
      <c r="BO19" s="1">
        <f t="shared" si="52"/>
        <v>0</v>
      </c>
      <c r="BQ19" s="23">
        <f t="shared" si="62"/>
        <v>0</v>
      </c>
      <c r="BR19" s="23">
        <f t="shared" si="63"/>
        <v>0</v>
      </c>
      <c r="BS19" s="23">
        <f t="shared" si="63"/>
        <v>5.681818181818182E-3</v>
      </c>
      <c r="BT19" s="23">
        <f t="shared" si="63"/>
        <v>5.681818181818182E-3</v>
      </c>
      <c r="BU19" s="23">
        <f t="shared" si="63"/>
        <v>3.9772727272727272E-2</v>
      </c>
      <c r="BV19" s="23">
        <f t="shared" si="63"/>
        <v>6.8181818181818177E-2</v>
      </c>
      <c r="BW19" s="23">
        <f t="shared" si="63"/>
        <v>5.681818181818182E-3</v>
      </c>
      <c r="BX19" s="23">
        <f t="shared" si="53"/>
        <v>0</v>
      </c>
      <c r="CA19" s="1">
        <f>(5*BQ19)</f>
        <v>0</v>
      </c>
      <c r="CB19" s="1">
        <f t="shared" ref="CB19" si="120">(5*BR19)</f>
        <v>0</v>
      </c>
      <c r="CC19" s="1">
        <f t="shared" ref="CC19" si="121">(5*BS19)</f>
        <v>2.8409090909090912E-2</v>
      </c>
      <c r="CD19" s="1">
        <f t="shared" ref="CD19" si="122">(5*BT19)</f>
        <v>2.8409090909090912E-2</v>
      </c>
      <c r="CE19" s="1">
        <f t="shared" ref="CE19" si="123">(5*BU19)</f>
        <v>0.19886363636363635</v>
      </c>
      <c r="CF19" s="1">
        <f t="shared" ref="CF19" si="124">(5*BV19)</f>
        <v>0.34090909090909088</v>
      </c>
      <c r="CG19" s="1">
        <f t="shared" ref="CG19" si="125">(5*BW19)</f>
        <v>2.8409090909090912E-2</v>
      </c>
      <c r="CH19" s="1">
        <f t="shared" ref="CH19" si="126">(5*BX19)</f>
        <v>0</v>
      </c>
      <c r="CJ19" s="1">
        <f t="shared" si="71"/>
        <v>0</v>
      </c>
      <c r="CK19" s="1">
        <f t="shared" si="72"/>
        <v>0</v>
      </c>
      <c r="CL19" s="1">
        <f t="shared" si="73"/>
        <v>1.1363636363636364E-2</v>
      </c>
      <c r="CM19" s="1">
        <f t="shared" si="74"/>
        <v>1.7045454545454544E-2</v>
      </c>
      <c r="CN19" s="1">
        <f t="shared" si="75"/>
        <v>0.15909090909090909</v>
      </c>
      <c r="CO19" s="1">
        <f t="shared" si="76"/>
        <v>0.34090909090909088</v>
      </c>
      <c r="CP19" s="1">
        <f t="shared" si="77"/>
        <v>3.4090909090909088E-2</v>
      </c>
      <c r="CQ19" s="1">
        <f t="shared" si="78"/>
        <v>0</v>
      </c>
      <c r="CT19" s="1">
        <f>BQ19*((5-$CH$22)^2)</f>
        <v>0</v>
      </c>
      <c r="CU19" s="1">
        <f t="shared" ref="CU19:DA19" si="127">BR19*((5-$CH$22)^2)</f>
        <v>0</v>
      </c>
      <c r="CV19" s="1">
        <f t="shared" si="127"/>
        <v>3.9151278409090925E-2</v>
      </c>
      <c r="CW19" s="1">
        <f t="shared" si="127"/>
        <v>3.9151278409090925E-2</v>
      </c>
      <c r="CX19" s="1">
        <f t="shared" si="127"/>
        <v>0.27405894886363646</v>
      </c>
      <c r="CY19" s="1">
        <f t="shared" si="127"/>
        <v>0.46981534090909105</v>
      </c>
      <c r="CZ19" s="1">
        <f t="shared" si="127"/>
        <v>3.9151278409090925E-2</v>
      </c>
      <c r="DA19" s="1">
        <f t="shared" si="127"/>
        <v>0</v>
      </c>
      <c r="DC19" s="1">
        <f t="shared" si="80"/>
        <v>0</v>
      </c>
      <c r="DD19" s="1">
        <f t="shared" si="81"/>
        <v>0</v>
      </c>
      <c r="DE19" s="1">
        <f t="shared" si="82"/>
        <v>7.9900568181818371E-4</v>
      </c>
      <c r="DF19" s="1">
        <f t="shared" si="83"/>
        <v>2.219460227272724E-3</v>
      </c>
      <c r="DG19" s="1">
        <f t="shared" si="84"/>
        <v>0.1050248579545454</v>
      </c>
      <c r="DH19" s="1">
        <f t="shared" si="85"/>
        <v>0.46981534090909072</v>
      </c>
      <c r="DI19" s="1">
        <f t="shared" si="86"/>
        <v>7.466264204545453E-2</v>
      </c>
      <c r="DJ19" s="1">
        <f t="shared" si="87"/>
        <v>0</v>
      </c>
      <c r="DL19" s="7">
        <v>5</v>
      </c>
      <c r="DM19" s="1">
        <f t="shared" si="96"/>
        <v>0</v>
      </c>
      <c r="DN19" s="1">
        <f>(BR19*((((DL19-$CH$22)*($DN$13-$CQ$22)))/(SQRT($DA$22*$DJ$22))))</f>
        <v>0</v>
      </c>
      <c r="DO19" s="1">
        <f>(BS19*((((DL19-$CH$22)*($DO$13-$CQ$22)))/(SQRT($DA$22*$DJ$22))))</f>
        <v>-1.2931034482758642E-3</v>
      </c>
      <c r="DP19" s="1">
        <f t="shared" si="99"/>
        <v>2.155172413793103E-3</v>
      </c>
      <c r="DQ19" s="1">
        <f>(BU19*((((DL19-$CH$22)*($DQ$13-$CQ$22)))/(SQRT($DA$22*$DJ$22))))</f>
        <v>3.9224137931034492E-2</v>
      </c>
      <c r="DR19" s="1">
        <f>(BV19*((((DL19-$CH$22)*($DR$13-$CQ$22)))/(SQRT($DA$22*$DJ$22))))</f>
        <v>0.10862068965517242</v>
      </c>
      <c r="DS19" s="1">
        <f>(BW19*((((DL19-$CH$22)*($DS$13-$CQ$22)))/(SQRT($DA$22*$DJ$22))))</f>
        <v>1.2500000000000004E-2</v>
      </c>
      <c r="DT19" s="1">
        <f t="shared" si="103"/>
        <v>0</v>
      </c>
    </row>
    <row r="20" spans="2:124" x14ac:dyDescent="0.25">
      <c r="B20" s="8">
        <v>2</v>
      </c>
      <c r="C20" s="1">
        <v>0</v>
      </c>
      <c r="D20" s="1">
        <v>0</v>
      </c>
      <c r="E20" s="5">
        <v>1</v>
      </c>
      <c r="F20" s="5">
        <v>2</v>
      </c>
      <c r="G20" s="5">
        <v>1</v>
      </c>
      <c r="H20" s="1">
        <v>0</v>
      </c>
      <c r="I20" s="1">
        <v>0</v>
      </c>
      <c r="J20" s="4">
        <v>0</v>
      </c>
      <c r="L20" s="8">
        <v>2</v>
      </c>
      <c r="M20" s="1">
        <v>1</v>
      </c>
      <c r="N20" s="1">
        <v>0</v>
      </c>
      <c r="O20" s="1">
        <v>0</v>
      </c>
      <c r="P20" s="5">
        <v>0</v>
      </c>
      <c r="Q20" s="5">
        <v>1</v>
      </c>
      <c r="R20" s="1">
        <v>1</v>
      </c>
      <c r="S20" s="1">
        <v>0</v>
      </c>
      <c r="T20" s="1">
        <v>0</v>
      </c>
      <c r="V20" s="8">
        <v>2</v>
      </c>
      <c r="W20" s="1">
        <v>2</v>
      </c>
      <c r="X20" s="1">
        <v>0</v>
      </c>
      <c r="Y20" s="1">
        <v>1</v>
      </c>
      <c r="Z20" s="5">
        <v>0</v>
      </c>
      <c r="AA20" s="5">
        <v>1</v>
      </c>
      <c r="AB20" s="1">
        <v>0</v>
      </c>
      <c r="AC20" s="1">
        <v>0</v>
      </c>
      <c r="AD20" s="1">
        <v>0</v>
      </c>
      <c r="AF20" s="8">
        <v>2</v>
      </c>
      <c r="AG20" s="1">
        <v>0</v>
      </c>
      <c r="AH20" s="1">
        <v>0</v>
      </c>
      <c r="AI20" s="1">
        <v>1</v>
      </c>
      <c r="AJ20" s="5">
        <v>1</v>
      </c>
      <c r="AK20" s="5">
        <v>1</v>
      </c>
      <c r="AL20" s="1">
        <v>1</v>
      </c>
      <c r="AM20" s="1">
        <v>0</v>
      </c>
      <c r="AN20" s="1">
        <v>0</v>
      </c>
      <c r="AO20" s="10"/>
      <c r="AP20" s="5">
        <v>1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2">
        <v>0</v>
      </c>
      <c r="AY20" s="5">
        <v>2</v>
      </c>
      <c r="AZ20" s="1">
        <v>0</v>
      </c>
      <c r="BA20" s="1">
        <v>0</v>
      </c>
      <c r="BB20" s="5">
        <v>0</v>
      </c>
      <c r="BC20" s="1">
        <v>0</v>
      </c>
      <c r="BD20" s="5">
        <v>0</v>
      </c>
      <c r="BE20" s="1">
        <v>0</v>
      </c>
      <c r="BF20" s="1">
        <v>0</v>
      </c>
      <c r="BH20" s="1">
        <f t="shared" si="4"/>
        <v>3</v>
      </c>
      <c r="BI20" s="1">
        <f t="shared" si="46"/>
        <v>0</v>
      </c>
      <c r="BJ20" s="1">
        <f t="shared" si="47"/>
        <v>0</v>
      </c>
      <c r="BK20" s="1">
        <f t="shared" si="48"/>
        <v>1</v>
      </c>
      <c r="BL20" s="1">
        <f t="shared" si="49"/>
        <v>0</v>
      </c>
      <c r="BM20" s="1">
        <f t="shared" si="50"/>
        <v>1</v>
      </c>
      <c r="BN20" s="1">
        <f t="shared" si="51"/>
        <v>0</v>
      </c>
      <c r="BO20" s="1">
        <f t="shared" si="52"/>
        <v>0</v>
      </c>
      <c r="BQ20" s="23">
        <f t="shared" si="62"/>
        <v>1.7045454545454544E-2</v>
      </c>
      <c r="BR20" s="23">
        <f t="shared" si="63"/>
        <v>0</v>
      </c>
      <c r="BS20" s="23">
        <f t="shared" si="63"/>
        <v>0</v>
      </c>
      <c r="BT20" s="23">
        <f t="shared" si="63"/>
        <v>5.681818181818182E-3</v>
      </c>
      <c r="BU20" s="23">
        <f t="shared" si="63"/>
        <v>0</v>
      </c>
      <c r="BV20" s="23">
        <f t="shared" si="63"/>
        <v>5.681818181818182E-3</v>
      </c>
      <c r="BW20" s="23">
        <f t="shared" si="63"/>
        <v>0</v>
      </c>
      <c r="BX20" s="23">
        <f t="shared" si="53"/>
        <v>0</v>
      </c>
      <c r="CA20" s="1">
        <f>(6*BQ20)</f>
        <v>0.10227272727272727</v>
      </c>
      <c r="CB20" s="1">
        <f t="shared" ref="CB20" si="128">(6*BR20)</f>
        <v>0</v>
      </c>
      <c r="CC20" s="1">
        <f t="shared" ref="CC20" si="129">(6*BS20)</f>
        <v>0</v>
      </c>
      <c r="CD20" s="1">
        <f t="shared" ref="CD20" si="130">(6*BT20)</f>
        <v>3.4090909090909088E-2</v>
      </c>
      <c r="CE20" s="1">
        <f t="shared" ref="CE20" si="131">(6*BU20)</f>
        <v>0</v>
      </c>
      <c r="CF20" s="1">
        <f t="shared" ref="CF20" si="132">(6*BV20)</f>
        <v>3.4090909090909088E-2</v>
      </c>
      <c r="CG20" s="1">
        <f t="shared" ref="CG20" si="133">(6*BW20)</f>
        <v>0</v>
      </c>
      <c r="CH20" s="1">
        <f t="shared" ref="CH20" si="134">(6*BX20)</f>
        <v>0</v>
      </c>
      <c r="CJ20" s="1">
        <f t="shared" si="71"/>
        <v>0</v>
      </c>
      <c r="CK20" s="1">
        <f>(1*BR20)</f>
        <v>0</v>
      </c>
      <c r="CL20" s="1">
        <f t="shared" si="73"/>
        <v>0</v>
      </c>
      <c r="CM20" s="1">
        <f t="shared" si="74"/>
        <v>1.7045454545454544E-2</v>
      </c>
      <c r="CN20" s="1">
        <f t="shared" si="75"/>
        <v>0</v>
      </c>
      <c r="CO20" s="1">
        <f t="shared" si="76"/>
        <v>2.8409090909090912E-2</v>
      </c>
      <c r="CP20" s="1">
        <f t="shared" si="77"/>
        <v>0</v>
      </c>
      <c r="CQ20" s="1">
        <f t="shared" si="78"/>
        <v>0</v>
      </c>
      <c r="CT20" s="1">
        <f>BQ20*((6-$CH$22)^2)</f>
        <v>0.22398792613636367</v>
      </c>
      <c r="CU20" s="1">
        <f t="shared" ref="CU20:DA20" si="135">BR20*((6-$CH$22)^2)</f>
        <v>0</v>
      </c>
      <c r="CV20" s="1">
        <f t="shared" si="135"/>
        <v>0</v>
      </c>
      <c r="CW20" s="1">
        <f t="shared" si="135"/>
        <v>7.4662642045454572E-2</v>
      </c>
      <c r="CX20" s="1">
        <f t="shared" si="135"/>
        <v>0</v>
      </c>
      <c r="CY20" s="1">
        <f t="shared" si="135"/>
        <v>7.4662642045454572E-2</v>
      </c>
      <c r="CZ20" s="1">
        <f t="shared" si="135"/>
        <v>0</v>
      </c>
      <c r="DA20" s="1">
        <f t="shared" si="135"/>
        <v>0</v>
      </c>
      <c r="DC20" s="1">
        <f t="shared" si="80"/>
        <v>9.6147017045454572E-2</v>
      </c>
      <c r="DD20" s="1">
        <f t="shared" si="81"/>
        <v>0</v>
      </c>
      <c r="DE20" s="1">
        <f t="shared" si="82"/>
        <v>0</v>
      </c>
      <c r="DF20" s="1">
        <f t="shared" si="83"/>
        <v>2.219460227272724E-3</v>
      </c>
      <c r="DG20" s="1">
        <f t="shared" si="84"/>
        <v>0</v>
      </c>
      <c r="DH20" s="1">
        <f t="shared" si="85"/>
        <v>3.9151278409090898E-2</v>
      </c>
      <c r="DI20" s="1">
        <f t="shared" si="86"/>
        <v>0</v>
      </c>
      <c r="DJ20" s="1">
        <f t="shared" si="87"/>
        <v>0</v>
      </c>
      <c r="DL20" s="7">
        <v>6</v>
      </c>
      <c r="DM20" s="1">
        <f>(BQ20*((((DL20-$CH$22)*($DM$13-$CQ$22)))/(SQRT($DA$22*$DJ$22))))</f>
        <v>-3.3928571428571447E-2</v>
      </c>
      <c r="DN20" s="1">
        <f>(BR20*((((DL20-$CH$22)*($DN$13-$CQ$22)))/(SQRT($DA$22*$DJ$22))))</f>
        <v>0</v>
      </c>
      <c r="DO20" s="1">
        <f t="shared" si="98"/>
        <v>0</v>
      </c>
      <c r="DP20" s="1">
        <f>(BT20*((((DL20-$CH$22)*($DP$13-$CQ$22)))/(SQRT($DA$22*$DJ$22))))</f>
        <v>2.9761904761904752E-3</v>
      </c>
      <c r="DQ20" s="1">
        <f t="shared" si="100"/>
        <v>0</v>
      </c>
      <c r="DR20" s="1">
        <f t="shared" si="101"/>
        <v>1.2500000000000004E-2</v>
      </c>
      <c r="DS20" s="1">
        <f t="shared" si="102"/>
        <v>0</v>
      </c>
      <c r="DT20" s="1">
        <f t="shared" si="103"/>
        <v>0</v>
      </c>
    </row>
    <row r="21" spans="2:124" x14ac:dyDescent="0.25">
      <c r="B21" s="8">
        <v>3</v>
      </c>
      <c r="C21" s="1">
        <v>0</v>
      </c>
      <c r="D21" s="1">
        <v>0</v>
      </c>
      <c r="E21" s="1">
        <v>0</v>
      </c>
      <c r="F21" s="5">
        <v>1</v>
      </c>
      <c r="G21" s="5">
        <v>7</v>
      </c>
      <c r="H21" s="5">
        <v>3</v>
      </c>
      <c r="I21" s="1">
        <v>0</v>
      </c>
      <c r="J21" s="4">
        <v>0</v>
      </c>
      <c r="L21" s="8">
        <v>3</v>
      </c>
      <c r="M21" s="5">
        <v>3</v>
      </c>
      <c r="N21" s="1">
        <v>0</v>
      </c>
      <c r="O21" s="1">
        <v>3</v>
      </c>
      <c r="P21" s="5">
        <v>1</v>
      </c>
      <c r="Q21" s="5">
        <v>2</v>
      </c>
      <c r="R21" s="5">
        <v>0</v>
      </c>
      <c r="S21" s="5">
        <v>0</v>
      </c>
      <c r="T21" s="5">
        <v>0</v>
      </c>
      <c r="V21" s="8">
        <v>3</v>
      </c>
      <c r="W21" s="5">
        <v>2</v>
      </c>
      <c r="X21" s="1">
        <v>0</v>
      </c>
      <c r="Y21" s="1">
        <v>2</v>
      </c>
      <c r="Z21" s="5">
        <v>3</v>
      </c>
      <c r="AA21" s="5">
        <v>4</v>
      </c>
      <c r="AB21" s="5">
        <v>0</v>
      </c>
      <c r="AC21" s="5">
        <v>0</v>
      </c>
      <c r="AD21" s="5">
        <v>0</v>
      </c>
      <c r="AF21" s="8">
        <v>3</v>
      </c>
      <c r="AG21" s="5">
        <v>2</v>
      </c>
      <c r="AH21" s="1">
        <v>0</v>
      </c>
      <c r="AI21" s="1">
        <v>0</v>
      </c>
      <c r="AJ21" s="5">
        <v>4</v>
      </c>
      <c r="AK21" s="5">
        <v>2</v>
      </c>
      <c r="AL21" s="5">
        <v>3</v>
      </c>
      <c r="AM21" s="5">
        <v>0</v>
      </c>
      <c r="AN21" s="5">
        <v>0</v>
      </c>
      <c r="AO21" s="17"/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 s="5">
        <v>0</v>
      </c>
      <c r="AZ21" s="1">
        <v>0</v>
      </c>
      <c r="BA21" s="1">
        <v>0</v>
      </c>
      <c r="BB21" s="5">
        <v>0</v>
      </c>
      <c r="BC21" s="1">
        <v>0</v>
      </c>
      <c r="BD21" s="5">
        <v>0</v>
      </c>
      <c r="BE21" s="2">
        <v>0</v>
      </c>
      <c r="BF21" s="1">
        <v>0</v>
      </c>
      <c r="BH21" s="1">
        <f t="shared" si="4"/>
        <v>0</v>
      </c>
      <c r="BI21" s="1">
        <f t="shared" si="46"/>
        <v>0</v>
      </c>
      <c r="BJ21" s="1">
        <f t="shared" si="47"/>
        <v>0</v>
      </c>
      <c r="BK21" s="1">
        <f t="shared" si="48"/>
        <v>0</v>
      </c>
      <c r="BL21" s="1">
        <f t="shared" si="49"/>
        <v>0</v>
      </c>
      <c r="BM21" s="1">
        <f t="shared" si="50"/>
        <v>0</v>
      </c>
      <c r="BN21" s="1">
        <f t="shared" si="51"/>
        <v>0</v>
      </c>
      <c r="BO21" s="1">
        <f t="shared" si="52"/>
        <v>0</v>
      </c>
      <c r="BQ21" s="23">
        <f t="shared" si="62"/>
        <v>0</v>
      </c>
      <c r="BR21" s="23">
        <f t="shared" si="63"/>
        <v>0</v>
      </c>
      <c r="BS21" s="23">
        <f t="shared" si="63"/>
        <v>0</v>
      </c>
      <c r="BT21" s="23">
        <f t="shared" si="63"/>
        <v>0</v>
      </c>
      <c r="BU21" s="23">
        <f t="shared" si="63"/>
        <v>0</v>
      </c>
      <c r="BV21" s="23">
        <f t="shared" si="63"/>
        <v>0</v>
      </c>
      <c r="BW21" s="23">
        <f t="shared" si="63"/>
        <v>0</v>
      </c>
      <c r="BX21" s="23">
        <f t="shared" si="53"/>
        <v>0</v>
      </c>
      <c r="CA21" s="1">
        <f>(7*BQ21)</f>
        <v>0</v>
      </c>
      <c r="CB21" s="1">
        <f t="shared" ref="CB21" si="136">(7*BR21)</f>
        <v>0</v>
      </c>
      <c r="CC21" s="1">
        <f t="shared" ref="CC21" si="137">(7*BS21)</f>
        <v>0</v>
      </c>
      <c r="CD21" s="1">
        <f t="shared" ref="CD21" si="138">(7*BT21)</f>
        <v>0</v>
      </c>
      <c r="CE21" s="1">
        <f t="shared" ref="CE21" si="139">(7*BU21)</f>
        <v>0</v>
      </c>
      <c r="CF21" s="1">
        <f t="shared" ref="CF21" si="140">(7*BV21)</f>
        <v>0</v>
      </c>
      <c r="CG21" s="1">
        <f t="shared" ref="CG21" si="141">(7*BW21)</f>
        <v>0</v>
      </c>
      <c r="CH21" s="1">
        <f t="shared" ref="CH21" si="142">(7*BX21)</f>
        <v>0</v>
      </c>
      <c r="CJ21" s="1">
        <f>(0*BQ21)</f>
        <v>0</v>
      </c>
      <c r="CK21" s="1">
        <f>(1*BR21)</f>
        <v>0</v>
      </c>
      <c r="CL21" s="1">
        <f t="shared" si="73"/>
        <v>0</v>
      </c>
      <c r="CM21" s="1">
        <f t="shared" si="74"/>
        <v>0</v>
      </c>
      <c r="CN21" s="1">
        <f t="shared" si="75"/>
        <v>0</v>
      </c>
      <c r="CO21" s="1">
        <f t="shared" si="76"/>
        <v>0</v>
      </c>
      <c r="CP21" s="1">
        <f t="shared" si="77"/>
        <v>0</v>
      </c>
      <c r="CQ21" s="1">
        <f t="shared" si="78"/>
        <v>0</v>
      </c>
      <c r="CT21" s="1">
        <f>BQ21*((7-$CH$22)^2)</f>
        <v>0</v>
      </c>
      <c r="CU21" s="1">
        <f t="shared" ref="CU21:DA21" si="143">BR21*((7-$CH$22)^2)</f>
        <v>0</v>
      </c>
      <c r="CV21" s="1">
        <f t="shared" si="143"/>
        <v>0</v>
      </c>
      <c r="CW21" s="1">
        <f t="shared" si="143"/>
        <v>0</v>
      </c>
      <c r="CX21" s="1">
        <f t="shared" si="143"/>
        <v>0</v>
      </c>
      <c r="CY21" s="1">
        <f t="shared" si="143"/>
        <v>0</v>
      </c>
      <c r="CZ21" s="1">
        <f t="shared" si="143"/>
        <v>0</v>
      </c>
      <c r="DA21" s="1">
        <f t="shared" si="143"/>
        <v>0</v>
      </c>
      <c r="DC21" s="1">
        <f t="shared" si="80"/>
        <v>0</v>
      </c>
      <c r="DD21" s="1">
        <f t="shared" si="81"/>
        <v>0</v>
      </c>
      <c r="DE21" s="1">
        <f t="shared" si="82"/>
        <v>0</v>
      </c>
      <c r="DF21" s="1">
        <f t="shared" si="83"/>
        <v>0</v>
      </c>
      <c r="DG21" s="1">
        <f t="shared" si="84"/>
        <v>0</v>
      </c>
      <c r="DH21" s="1">
        <f t="shared" si="85"/>
        <v>0</v>
      </c>
      <c r="DI21" s="1">
        <f t="shared" si="86"/>
        <v>0</v>
      </c>
      <c r="DJ21" s="1">
        <f t="shared" si="87"/>
        <v>0</v>
      </c>
      <c r="DL21" s="7">
        <v>7</v>
      </c>
      <c r="DM21" s="1">
        <f t="shared" si="96"/>
        <v>0</v>
      </c>
      <c r="DN21" s="1">
        <f t="shared" si="97"/>
        <v>0</v>
      </c>
      <c r="DO21" s="1">
        <f t="shared" si="98"/>
        <v>0</v>
      </c>
      <c r="DP21" s="1">
        <f>(BT21*((((DL21-$CH$22)*($DP$13-$CQ$22)))/(SQRT($DA$22*$DJ$22))))</f>
        <v>0</v>
      </c>
      <c r="DQ21" s="1">
        <f t="shared" si="100"/>
        <v>0</v>
      </c>
      <c r="DR21" s="1">
        <f t="shared" si="101"/>
        <v>0</v>
      </c>
      <c r="DS21" s="1">
        <f>(BW21*((((DL21-$CH$22)*($DS$13-$CQ$22)))/(SQRT($DA$22*$DJ$22))))</f>
        <v>0</v>
      </c>
      <c r="DT21" s="1">
        <f>(BX21*((((DL21-$CH$22)*($DT$13-$CQ$22)))/(SQRT($DA$22*$DJ$22))))</f>
        <v>0</v>
      </c>
    </row>
    <row r="22" spans="2:124" x14ac:dyDescent="0.25">
      <c r="B22" s="8">
        <v>4</v>
      </c>
      <c r="C22" s="5">
        <v>3</v>
      </c>
      <c r="D22" s="1">
        <v>0</v>
      </c>
      <c r="E22" s="1">
        <v>0</v>
      </c>
      <c r="F22" s="5">
        <v>2</v>
      </c>
      <c r="G22" s="5">
        <v>15</v>
      </c>
      <c r="H22" s="5">
        <v>5</v>
      </c>
      <c r="I22" s="5">
        <v>1</v>
      </c>
      <c r="J22" s="4">
        <v>0</v>
      </c>
      <c r="L22" s="8">
        <v>4</v>
      </c>
      <c r="M22" s="5">
        <v>4</v>
      </c>
      <c r="N22" s="1">
        <v>0</v>
      </c>
      <c r="O22" s="5">
        <v>1</v>
      </c>
      <c r="P22" s="5">
        <v>7</v>
      </c>
      <c r="Q22" s="5">
        <v>11</v>
      </c>
      <c r="R22" s="5">
        <v>2</v>
      </c>
      <c r="S22" s="1">
        <v>0</v>
      </c>
      <c r="T22" s="1">
        <v>0</v>
      </c>
      <c r="V22" s="8">
        <v>4</v>
      </c>
      <c r="W22" s="5">
        <v>3</v>
      </c>
      <c r="X22" s="1">
        <v>0</v>
      </c>
      <c r="Y22" s="5">
        <v>1</v>
      </c>
      <c r="Z22" s="5">
        <v>6</v>
      </c>
      <c r="AA22" s="5">
        <v>11</v>
      </c>
      <c r="AB22" s="5">
        <v>4</v>
      </c>
      <c r="AC22" s="1">
        <v>1</v>
      </c>
      <c r="AD22" s="1">
        <v>0</v>
      </c>
      <c r="AF22" s="8">
        <v>4</v>
      </c>
      <c r="AG22" s="5">
        <v>2</v>
      </c>
      <c r="AH22" s="1">
        <v>0</v>
      </c>
      <c r="AI22" s="5">
        <v>1</v>
      </c>
      <c r="AJ22" s="5">
        <v>2</v>
      </c>
      <c r="AK22" s="5">
        <v>13</v>
      </c>
      <c r="AL22" s="5">
        <v>7</v>
      </c>
      <c r="AM22" s="1">
        <v>1</v>
      </c>
      <c r="AN22" s="1">
        <v>0</v>
      </c>
      <c r="AO22" s="10"/>
      <c r="BH22" s="10"/>
      <c r="BZ22" t="s">
        <v>11</v>
      </c>
      <c r="CH22" s="21">
        <f>SUM(CA14:CH21)</f>
        <v>2.3749999999999996</v>
      </c>
      <c r="CJ22" t="s">
        <v>11</v>
      </c>
      <c r="CQ22" s="22">
        <f>SUM(CJ14:CQ21)</f>
        <v>2.3750000000000004</v>
      </c>
      <c r="CY22" t="s">
        <v>13</v>
      </c>
      <c r="DA22" s="21">
        <f>SUM(CT14:DA21)</f>
        <v>4.3252840909090899</v>
      </c>
      <c r="DH22" t="s">
        <v>13</v>
      </c>
      <c r="DJ22" s="22">
        <f>SUM(DC14:DJ21)</f>
        <v>4.3252840909090899</v>
      </c>
      <c r="DS22" t="s">
        <v>11</v>
      </c>
      <c r="DT22" s="16">
        <f>SUM(DM14:DT21)</f>
        <v>0.51420713112831329</v>
      </c>
    </row>
    <row r="23" spans="2:124" x14ac:dyDescent="0.25">
      <c r="B23" s="8">
        <v>5</v>
      </c>
      <c r="C23" s="5">
        <v>2</v>
      </c>
      <c r="D23" s="1">
        <v>0</v>
      </c>
      <c r="E23" s="5">
        <v>1</v>
      </c>
      <c r="F23" s="1">
        <v>0</v>
      </c>
      <c r="G23" s="5">
        <v>2</v>
      </c>
      <c r="H23" s="5">
        <v>3</v>
      </c>
      <c r="I23" s="5">
        <v>2</v>
      </c>
      <c r="J23" s="4">
        <v>0</v>
      </c>
      <c r="L23" s="8">
        <v>5</v>
      </c>
      <c r="M23" s="1">
        <v>0</v>
      </c>
      <c r="N23" s="1">
        <v>0</v>
      </c>
      <c r="O23" s="5">
        <v>0</v>
      </c>
      <c r="P23" s="1">
        <v>1</v>
      </c>
      <c r="Q23" s="5">
        <v>5</v>
      </c>
      <c r="R23" s="5">
        <v>6</v>
      </c>
      <c r="S23" s="5">
        <v>0</v>
      </c>
      <c r="T23" s="5">
        <v>0</v>
      </c>
      <c r="V23" s="8">
        <v>5</v>
      </c>
      <c r="W23" s="1">
        <v>1</v>
      </c>
      <c r="X23" s="1">
        <v>0</v>
      </c>
      <c r="Y23" s="5">
        <v>0</v>
      </c>
      <c r="Z23" s="1">
        <v>0</v>
      </c>
      <c r="AA23" s="5">
        <v>3</v>
      </c>
      <c r="AB23" s="5">
        <v>6</v>
      </c>
      <c r="AC23" s="5">
        <v>2</v>
      </c>
      <c r="AD23" s="5">
        <v>0</v>
      </c>
      <c r="AF23" s="8">
        <v>5</v>
      </c>
      <c r="AG23" s="1">
        <v>5</v>
      </c>
      <c r="AH23" s="1">
        <v>0</v>
      </c>
      <c r="AI23" s="5">
        <v>1</v>
      </c>
      <c r="AJ23" s="1">
        <v>0</v>
      </c>
      <c r="AK23" s="5">
        <v>2</v>
      </c>
      <c r="AL23" s="5">
        <v>0</v>
      </c>
      <c r="AM23" s="5">
        <v>2</v>
      </c>
      <c r="AN23" s="5">
        <v>0</v>
      </c>
      <c r="AO23" s="17"/>
      <c r="AP23" t="s">
        <v>4</v>
      </c>
      <c r="BH23" s="10"/>
      <c r="CY23" t="s">
        <v>16</v>
      </c>
      <c r="DA23" s="21">
        <f>SQRT(DA22)</f>
        <v>2.0797317353228735</v>
      </c>
      <c r="DH23" t="s">
        <v>16</v>
      </c>
      <c r="DJ23" s="22">
        <f>SQRT(DJ22)</f>
        <v>2.0797317353228735</v>
      </c>
      <c r="DL23" s="6" t="s">
        <v>28</v>
      </c>
      <c r="DM23" s="7">
        <v>0</v>
      </c>
      <c r="DN23" s="7">
        <v>1</v>
      </c>
      <c r="DO23" s="7">
        <v>2</v>
      </c>
      <c r="DP23" s="7">
        <v>3</v>
      </c>
      <c r="DQ23" s="7">
        <v>4</v>
      </c>
      <c r="DR23" s="7">
        <v>5</v>
      </c>
      <c r="DS23" s="7">
        <v>6</v>
      </c>
      <c r="DT23" s="7">
        <v>7</v>
      </c>
    </row>
    <row r="24" spans="2:124" x14ac:dyDescent="0.25">
      <c r="B24" s="8">
        <v>6</v>
      </c>
      <c r="C24" s="5">
        <v>1</v>
      </c>
      <c r="D24" s="1">
        <v>0</v>
      </c>
      <c r="E24" s="1">
        <v>0</v>
      </c>
      <c r="F24" s="1">
        <v>0</v>
      </c>
      <c r="G24" s="1">
        <v>0</v>
      </c>
      <c r="H24" s="5">
        <v>1</v>
      </c>
      <c r="I24" s="1">
        <v>0</v>
      </c>
      <c r="J24" s="4">
        <v>0</v>
      </c>
      <c r="L24" s="8">
        <v>6</v>
      </c>
      <c r="M24" s="5">
        <v>1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2">
        <v>0</v>
      </c>
      <c r="V24" s="8">
        <v>6</v>
      </c>
      <c r="W24" s="5">
        <v>2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2">
        <v>0</v>
      </c>
      <c r="AF24" s="8">
        <v>6</v>
      </c>
      <c r="AG24" s="5">
        <v>1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2">
        <v>0</v>
      </c>
      <c r="AO24" s="12"/>
      <c r="AP24" s="5">
        <v>33</v>
      </c>
      <c r="AQ24" s="1">
        <v>0</v>
      </c>
      <c r="AR24" s="5">
        <v>0</v>
      </c>
      <c r="AS24" s="5">
        <v>2</v>
      </c>
      <c r="AT24" s="5">
        <v>7</v>
      </c>
      <c r="AU24" s="1">
        <v>1</v>
      </c>
      <c r="AV24" s="5">
        <v>0</v>
      </c>
      <c r="AW24" s="5">
        <v>0</v>
      </c>
      <c r="AY24" s="5">
        <v>33</v>
      </c>
      <c r="AZ24" s="1">
        <v>0</v>
      </c>
      <c r="BA24" s="1">
        <v>2</v>
      </c>
      <c r="BB24" s="5">
        <v>2</v>
      </c>
      <c r="BC24" s="5">
        <v>3</v>
      </c>
      <c r="BD24" s="1">
        <v>1</v>
      </c>
      <c r="BE24" s="5">
        <v>2</v>
      </c>
      <c r="BF24" s="1">
        <v>0</v>
      </c>
      <c r="BH24" s="19">
        <f t="shared" si="4"/>
        <v>66</v>
      </c>
      <c r="BI24" s="1">
        <f t="shared" ref="BI24:BI41" si="144">SUM(AQ24,AZ24)</f>
        <v>0</v>
      </c>
      <c r="BJ24" s="1">
        <f t="shared" ref="BJ24:BJ41" si="145">SUM(AR24,BA24)</f>
        <v>2</v>
      </c>
      <c r="BK24" s="1">
        <f t="shared" ref="BK24:BK41" si="146">SUM(AS24,BB24)</f>
        <v>4</v>
      </c>
      <c r="BL24" s="1">
        <f t="shared" ref="BL24:BM41" si="147">SUM(AT24,BC24)</f>
        <v>10</v>
      </c>
      <c r="BM24" s="1">
        <f t="shared" si="147"/>
        <v>2</v>
      </c>
      <c r="BN24" s="1">
        <f t="shared" ref="BN24:BN41" si="148">SUM(AV24,BE24)</f>
        <v>2</v>
      </c>
      <c r="BO24" s="1">
        <f t="shared" ref="BO24:BO41" si="149">SUM(AW24,BF24)</f>
        <v>0</v>
      </c>
      <c r="BP24" s="16">
        <f>SUM(BH24:BO31)</f>
        <v>198</v>
      </c>
      <c r="BQ24" s="23">
        <f>BH24/$BP$24</f>
        <v>0.33333333333333331</v>
      </c>
      <c r="BR24" s="23">
        <f t="shared" ref="BR24:BX31" si="150">BI24/$BP$24</f>
        <v>0</v>
      </c>
      <c r="BS24" s="23">
        <f t="shared" si="150"/>
        <v>1.0101010101010102E-2</v>
      </c>
      <c r="BT24" s="23">
        <f t="shared" si="150"/>
        <v>2.0202020202020204E-2</v>
      </c>
      <c r="BU24" s="23">
        <f t="shared" si="150"/>
        <v>5.0505050505050504E-2</v>
      </c>
      <c r="BV24" s="23">
        <f t="shared" si="150"/>
        <v>1.0101010101010102E-2</v>
      </c>
      <c r="BW24" s="23">
        <f t="shared" si="150"/>
        <v>1.0101010101010102E-2</v>
      </c>
      <c r="BX24" s="23">
        <f t="shared" si="150"/>
        <v>0</v>
      </c>
      <c r="CA24" s="1">
        <f>(0*BQ24)</f>
        <v>0</v>
      </c>
      <c r="CB24" s="1">
        <f t="shared" ref="CB24" si="151">(0*BR24)</f>
        <v>0</v>
      </c>
      <c r="CC24" s="1">
        <f t="shared" ref="CC24" si="152">(0*BS24)</f>
        <v>0</v>
      </c>
      <c r="CD24" s="1">
        <f t="shared" ref="CD24" si="153">(0*BT24)</f>
        <v>0</v>
      </c>
      <c r="CE24" s="1">
        <f t="shared" ref="CE24" si="154">(0*BU24)</f>
        <v>0</v>
      </c>
      <c r="CF24" s="1">
        <f t="shared" ref="CF24" si="155">(0*BV24)</f>
        <v>0</v>
      </c>
      <c r="CG24" s="1">
        <f t="shared" ref="CG24" si="156">(0*BW24)</f>
        <v>0</v>
      </c>
      <c r="CH24" s="1">
        <f t="shared" ref="CH24" si="157">(0*BX24)</f>
        <v>0</v>
      </c>
      <c r="CJ24" s="1">
        <f>(0*BQ24)</f>
        <v>0</v>
      </c>
      <c r="CK24" s="1">
        <f>(1*BR24)</f>
        <v>0</v>
      </c>
      <c r="CL24" s="1">
        <f>(2*BS24)</f>
        <v>2.0202020202020204E-2</v>
      </c>
      <c r="CM24" s="1">
        <f>(3*BT24)</f>
        <v>6.0606060606060608E-2</v>
      </c>
      <c r="CN24" s="1">
        <f>(4*BU24)</f>
        <v>0.20202020202020202</v>
      </c>
      <c r="CO24" s="1">
        <f>(5*BV24)</f>
        <v>5.0505050505050511E-2</v>
      </c>
      <c r="CP24" s="1">
        <f>(6*BW24)</f>
        <v>6.0606060606060608E-2</v>
      </c>
      <c r="CQ24" s="1">
        <f>(7*BX24)</f>
        <v>0</v>
      </c>
      <c r="CT24" s="1">
        <f>BQ24*((0-$CH$32)^2)</f>
        <v>1.6912900044213171</v>
      </c>
      <c r="CU24" s="1">
        <f t="shared" ref="CU24:DA24" si="158">BR24*((0-$CH$32)^2)</f>
        <v>0</v>
      </c>
      <c r="CV24" s="1">
        <f t="shared" si="158"/>
        <v>5.1251212255191428E-2</v>
      </c>
      <c r="CW24" s="1">
        <f t="shared" si="158"/>
        <v>0.10250242451038286</v>
      </c>
      <c r="CX24" s="1">
        <f t="shared" si="158"/>
        <v>0.25625606127595713</v>
      </c>
      <c r="CY24" s="1">
        <f t="shared" si="158"/>
        <v>5.1251212255191428E-2</v>
      </c>
      <c r="CZ24" s="1">
        <f t="shared" si="158"/>
        <v>5.1251212255191428E-2</v>
      </c>
      <c r="DA24" s="1">
        <f t="shared" si="158"/>
        <v>0</v>
      </c>
      <c r="DC24" s="1">
        <f>BQ24*((0-$CQ$32)^2)</f>
        <v>1.6912900044213171</v>
      </c>
      <c r="DD24" s="1">
        <f>BR24*((1-$CQ$32)^2)</f>
        <v>0</v>
      </c>
      <c r="DE24" s="1">
        <f>BS24*((2-$CQ$32)^2)</f>
        <v>6.4413134508022605E-4</v>
      </c>
      <c r="DF24" s="1">
        <f>BT24*((3-$CQ$32)^2)</f>
        <v>1.1287242386109861E-2</v>
      </c>
      <c r="DG24" s="1">
        <f>BU24*((4-$CQ$32)^2)</f>
        <v>0.1542256562152492</v>
      </c>
      <c r="DH24" s="1">
        <f>BV24*((5-$CQ$32)^2)</f>
        <v>7.6248661495064957E-2</v>
      </c>
      <c r="DI24" s="1">
        <f>BW24*((6-$CQ$32)^2)</f>
        <v>0.14185421194910028</v>
      </c>
      <c r="DJ24" s="1">
        <f>BX24*((7-$CQ$32)^2)</f>
        <v>0</v>
      </c>
      <c r="DL24" s="7">
        <v>0</v>
      </c>
      <c r="DM24" s="1">
        <f>(BQ24*((((DL24-$CH$32)*(DM23-$CQ$32)))/(SQRT($DA$32*$DJ$32))))</f>
        <v>0.38342739945719218</v>
      </c>
      <c r="DN24" s="1">
        <f>(BR24*((((DL24-$CH$32)*(DN23-$CQ$32)))/(SQRT($DA$32*$DJ$32))))</f>
        <v>0</v>
      </c>
      <c r="DO24" s="1">
        <f>(BS24*((((DL24-$CH$32)*(DO23-$CQ$32)))/(SQRT($DA$32*$DJ$32))))</f>
        <v>1.3025798323725766E-3</v>
      </c>
      <c r="DP24" s="1">
        <f>(BT24*((((DL24-$CH$32)*(DP23-$CQ$32)))/(SQRT($DA$32*$DJ$32))))</f>
        <v>-7.7112726076456698E-3</v>
      </c>
      <c r="DQ24" s="1">
        <f>(BU24*((((DL24-$CH$32)*(DQ23-$CQ$32)))/(SQRT($DA$32*$DJ$32))))</f>
        <v>-4.506926220009122E-2</v>
      </c>
      <c r="DR24" s="1">
        <f>(BV24*((((DL24-$CH$32)*(DR23-$CQ$32)))/(SQRT($DA$32*$DJ$32))))</f>
        <v>-1.4172068576213658E-2</v>
      </c>
      <c r="DS24" s="1">
        <f>(BW24*((((DL24-$CH$32)*(DS23-$CQ$32)))/(SQRT($DA$32*$DJ$32))))</f>
        <v>-1.9330284712409069E-2</v>
      </c>
      <c r="DT24" s="1">
        <f>(BX24*((((DL24-$CH$32)*(DT23-$CQ$32)))/(SQRT($DA$32*$DJ$32))))</f>
        <v>0</v>
      </c>
    </row>
    <row r="25" spans="2:124" x14ac:dyDescent="0.25">
      <c r="B25" s="13">
        <v>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L25" s="13">
        <v>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V25" s="13">
        <v>7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F25" s="13">
        <v>7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0"/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H25" s="1">
        <f t="shared" si="4"/>
        <v>0</v>
      </c>
      <c r="BI25" s="1">
        <f t="shared" si="144"/>
        <v>0</v>
      </c>
      <c r="BJ25" s="1">
        <f t="shared" si="145"/>
        <v>0</v>
      </c>
      <c r="BK25" s="1">
        <f t="shared" si="146"/>
        <v>0</v>
      </c>
      <c r="BL25" s="1">
        <f t="shared" si="147"/>
        <v>0</v>
      </c>
      <c r="BM25" s="1">
        <f t="shared" si="147"/>
        <v>0</v>
      </c>
      <c r="BN25" s="1">
        <f t="shared" si="148"/>
        <v>0</v>
      </c>
      <c r="BO25" s="1">
        <f t="shared" si="149"/>
        <v>0</v>
      </c>
      <c r="BQ25" s="23">
        <f t="shared" ref="BQ25:BQ31" si="159">BH25/$BP$24</f>
        <v>0</v>
      </c>
      <c r="BR25" s="23">
        <f t="shared" ref="BR25:BW31" si="160">BI25/$BP$24</f>
        <v>0</v>
      </c>
      <c r="BS25" s="23">
        <f t="shared" si="160"/>
        <v>0</v>
      </c>
      <c r="BT25" s="23">
        <f t="shared" si="160"/>
        <v>0</v>
      </c>
      <c r="BU25" s="23">
        <f t="shared" si="160"/>
        <v>0</v>
      </c>
      <c r="BV25" s="23">
        <f t="shared" si="160"/>
        <v>0</v>
      </c>
      <c r="BW25" s="23">
        <f t="shared" si="160"/>
        <v>0</v>
      </c>
      <c r="BX25" s="23">
        <f t="shared" si="150"/>
        <v>0</v>
      </c>
      <c r="CA25" s="1">
        <f>(1*BQ25)</f>
        <v>0</v>
      </c>
      <c r="CB25" s="1">
        <f t="shared" ref="CB25" si="161">(1*BR25)</f>
        <v>0</v>
      </c>
      <c r="CC25" s="1">
        <f t="shared" ref="CC25" si="162">(1*BS25)</f>
        <v>0</v>
      </c>
      <c r="CD25" s="1">
        <f t="shared" ref="CD25" si="163">(1*BT25)</f>
        <v>0</v>
      </c>
      <c r="CE25" s="1">
        <f t="shared" ref="CE25" si="164">(1*BU25)</f>
        <v>0</v>
      </c>
      <c r="CF25" s="1">
        <f t="shared" ref="CF25" si="165">(1*BV25)</f>
        <v>0</v>
      </c>
      <c r="CG25" s="1">
        <f t="shared" ref="CG25" si="166">(1*BW25)</f>
        <v>0</v>
      </c>
      <c r="CH25" s="1">
        <f t="shared" ref="CH25" si="167">(1*BX25)</f>
        <v>0</v>
      </c>
      <c r="CJ25" s="1">
        <f t="shared" ref="CJ25:CJ30" si="168">(0*BQ25)</f>
        <v>0</v>
      </c>
      <c r="CK25" s="1">
        <f t="shared" ref="CK25:CK29" si="169">(1*BR25)</f>
        <v>0</v>
      </c>
      <c r="CL25" s="1">
        <f t="shared" ref="CL25:CL31" si="170">(2*BS25)</f>
        <v>0</v>
      </c>
      <c r="CM25" s="1">
        <f t="shared" ref="CM25:CM31" si="171">(3*BT25)</f>
        <v>0</v>
      </c>
      <c r="CN25" s="1">
        <f t="shared" ref="CN25:CN31" si="172">(4*BU25)</f>
        <v>0</v>
      </c>
      <c r="CO25" s="1">
        <f t="shared" ref="CO25:CO31" si="173">(5*BV25)</f>
        <v>0</v>
      </c>
      <c r="CP25" s="1">
        <f t="shared" ref="CP25:CP31" si="174">(6*BW25)</f>
        <v>0</v>
      </c>
      <c r="CQ25" s="1">
        <f t="shared" ref="CQ25:CQ31" si="175">(7*BX25)</f>
        <v>0</v>
      </c>
      <c r="CT25" s="1">
        <f>BQ25*((1-$CH$32)^2)</f>
        <v>0</v>
      </c>
      <c r="CU25" s="1">
        <f t="shared" ref="CU25:DA25" si="176">BR25*((1-$CH$32)^2)</f>
        <v>0</v>
      </c>
      <c r="CV25" s="1">
        <f t="shared" si="176"/>
        <v>0</v>
      </c>
      <c r="CW25" s="1">
        <f t="shared" si="176"/>
        <v>0</v>
      </c>
      <c r="CX25" s="1">
        <f t="shared" si="176"/>
        <v>0</v>
      </c>
      <c r="CY25" s="1">
        <f t="shared" si="176"/>
        <v>0</v>
      </c>
      <c r="CZ25" s="1">
        <f t="shared" si="176"/>
        <v>0</v>
      </c>
      <c r="DA25" s="1">
        <f t="shared" si="176"/>
        <v>0</v>
      </c>
      <c r="DC25" s="1">
        <f t="shared" ref="DC25:DC31" si="177">BQ25*((0-$CQ$32)^2)</f>
        <v>0</v>
      </c>
      <c r="DD25" s="1">
        <f t="shared" ref="DD25:DD31" si="178">BR25*((1-$CQ$32)^2)</f>
        <v>0</v>
      </c>
      <c r="DE25" s="1">
        <f t="shared" ref="DE25:DE31" si="179">BS25*((2-$CQ$32)^2)</f>
        <v>0</v>
      </c>
      <c r="DF25" s="1">
        <f t="shared" ref="DF25:DF31" si="180">BT25*((3-$CQ$32)^2)</f>
        <v>0</v>
      </c>
      <c r="DG25" s="1">
        <f t="shared" ref="DG25:DG31" si="181">BU25*((4-$CQ$32)^2)</f>
        <v>0</v>
      </c>
      <c r="DH25" s="1">
        <f t="shared" ref="DH25:DH31" si="182">BV25*((5-$CQ$32)^2)</f>
        <v>0</v>
      </c>
      <c r="DI25" s="1">
        <f t="shared" ref="DI25:DI31" si="183">BW25*((6-$CQ$32)^2)</f>
        <v>0</v>
      </c>
      <c r="DJ25" s="1">
        <f t="shared" ref="DJ25:DJ31" si="184">BX25*((7-$CQ$32)^2)</f>
        <v>0</v>
      </c>
      <c r="DL25" s="7">
        <v>1</v>
      </c>
      <c r="DM25" s="1">
        <f>(BQ25*((((DL25-$CH$32)*($DM$23-$CQ$32)))/(SQRT($DA$32*$DJ$32))))</f>
        <v>0</v>
      </c>
      <c r="DN25" s="1">
        <f>(BR25*((((DL25-$CH$32)*($DN$23-$CQ$32)))/(SQRT($DA$32*$DJ$32))))</f>
        <v>0</v>
      </c>
      <c r="DO25" s="1">
        <f>(BS25*((((DL25-$CH$32)*($DO$23-$CQ$32)))/(SQRT($DA$32*$DJ$32))))</f>
        <v>0</v>
      </c>
      <c r="DP25" s="1">
        <f>(BT25*((((DL25-$CH$32)*($DP$23-$CQ$32)))/(SQRT($DA$32*$DJ$32))))</f>
        <v>0</v>
      </c>
      <c r="DQ25" s="1">
        <f>(BU25*((((DL25-$CH$32)*($DQ$23-$CQ$32)))/(SQRT($DA$32*$DJ$32))))</f>
        <v>0</v>
      </c>
      <c r="DR25" s="1">
        <f>(BV25*((((DL25-$CH$32)*($DR$23-$CQ$32)))/(SQRT($DA$32*$DJ$32))))</f>
        <v>0</v>
      </c>
      <c r="DS25" s="1">
        <f>(BW25*((((DL25-$CH$32)*($DS$23-$CQ$32)))/(SQRT($DA$32*$DJ$32))))</f>
        <v>0</v>
      </c>
      <c r="DT25" s="1">
        <f>(BX25*((((DL25-$CH$32)*($DT$23-$CQ$32)))/(SQRT($DA$32*$DJ$32))))</f>
        <v>0</v>
      </c>
    </row>
    <row r="26" spans="2:124" x14ac:dyDescent="0.25">
      <c r="AP26" s="1">
        <v>2</v>
      </c>
      <c r="AQ26" s="1">
        <v>0</v>
      </c>
      <c r="AR26" s="1">
        <v>1</v>
      </c>
      <c r="AS26" s="5">
        <v>0</v>
      </c>
      <c r="AT26" s="5">
        <v>1</v>
      </c>
      <c r="AU26" s="1">
        <v>0</v>
      </c>
      <c r="AV26" s="1">
        <v>0</v>
      </c>
      <c r="AW26" s="1">
        <v>0</v>
      </c>
      <c r="AY26" s="5">
        <v>0</v>
      </c>
      <c r="AZ26" s="1">
        <v>0</v>
      </c>
      <c r="BA26" s="1">
        <v>1</v>
      </c>
      <c r="BB26" s="1">
        <v>2</v>
      </c>
      <c r="BC26" s="5">
        <v>1</v>
      </c>
      <c r="BD26" s="5">
        <v>0</v>
      </c>
      <c r="BE26" s="1">
        <v>0</v>
      </c>
      <c r="BF26" s="1">
        <v>0</v>
      </c>
      <c r="BH26" s="1">
        <f t="shared" si="4"/>
        <v>2</v>
      </c>
      <c r="BI26" s="1">
        <f t="shared" si="144"/>
        <v>0</v>
      </c>
      <c r="BJ26" s="1">
        <f t="shared" si="145"/>
        <v>2</v>
      </c>
      <c r="BK26" s="1">
        <f t="shared" si="146"/>
        <v>2</v>
      </c>
      <c r="BL26" s="1">
        <f t="shared" si="147"/>
        <v>2</v>
      </c>
      <c r="BM26" s="1">
        <f t="shared" si="147"/>
        <v>0</v>
      </c>
      <c r="BN26" s="1">
        <f t="shared" si="148"/>
        <v>0</v>
      </c>
      <c r="BO26" s="1">
        <f t="shared" si="149"/>
        <v>0</v>
      </c>
      <c r="BQ26" s="23">
        <f t="shared" si="159"/>
        <v>1.0101010101010102E-2</v>
      </c>
      <c r="BR26" s="23">
        <f t="shared" si="160"/>
        <v>0</v>
      </c>
      <c r="BS26" s="23">
        <f t="shared" si="160"/>
        <v>1.0101010101010102E-2</v>
      </c>
      <c r="BT26" s="23">
        <f t="shared" si="160"/>
        <v>1.0101010101010102E-2</v>
      </c>
      <c r="BU26" s="23">
        <f t="shared" si="160"/>
        <v>1.0101010101010102E-2</v>
      </c>
      <c r="BV26" s="23">
        <f t="shared" si="160"/>
        <v>0</v>
      </c>
      <c r="BW26" s="23">
        <f t="shared" si="160"/>
        <v>0</v>
      </c>
      <c r="BX26" s="23">
        <f t="shared" si="150"/>
        <v>0</v>
      </c>
      <c r="CA26" s="1">
        <f>(2*BQ26)</f>
        <v>2.0202020202020204E-2</v>
      </c>
      <c r="CB26" s="1">
        <f t="shared" ref="CB26" si="185">(2*BR26)</f>
        <v>0</v>
      </c>
      <c r="CC26" s="1">
        <f t="shared" ref="CC26" si="186">(2*BS26)</f>
        <v>2.0202020202020204E-2</v>
      </c>
      <c r="CD26" s="1">
        <f t="shared" ref="CD26" si="187">(2*BT26)</f>
        <v>2.0202020202020204E-2</v>
      </c>
      <c r="CE26" s="1">
        <f t="shared" ref="CE26" si="188">(2*BU26)</f>
        <v>2.0202020202020204E-2</v>
      </c>
      <c r="CF26" s="1">
        <f t="shared" ref="CF26" si="189">(2*BV26)</f>
        <v>0</v>
      </c>
      <c r="CG26" s="1">
        <f t="shared" ref="CG26" si="190">(2*BW26)</f>
        <v>0</v>
      </c>
      <c r="CH26" s="1">
        <f t="shared" ref="CH26" si="191">(2*BX26)</f>
        <v>0</v>
      </c>
      <c r="CJ26" s="1">
        <f t="shared" si="168"/>
        <v>0</v>
      </c>
      <c r="CK26" s="1">
        <f t="shared" si="169"/>
        <v>0</v>
      </c>
      <c r="CL26" s="1">
        <f t="shared" si="170"/>
        <v>2.0202020202020204E-2</v>
      </c>
      <c r="CM26" s="1">
        <f t="shared" si="171"/>
        <v>3.0303030303030304E-2</v>
      </c>
      <c r="CN26" s="1">
        <f t="shared" si="172"/>
        <v>4.0404040404040407E-2</v>
      </c>
      <c r="CO26" s="1">
        <f t="shared" si="173"/>
        <v>0</v>
      </c>
      <c r="CP26" s="1">
        <f t="shared" si="174"/>
        <v>0</v>
      </c>
      <c r="CQ26" s="1">
        <f t="shared" si="175"/>
        <v>0</v>
      </c>
      <c r="CT26" s="1">
        <f>BQ26*((2-$CH$32)^2)</f>
        <v>6.4413134508022605E-4</v>
      </c>
      <c r="CU26" s="1">
        <f t="shared" ref="CU26:DA26" si="192">BR26*((2-$CH$32)^2)</f>
        <v>0</v>
      </c>
      <c r="CV26" s="1">
        <f t="shared" si="192"/>
        <v>6.4413134508022605E-4</v>
      </c>
      <c r="CW26" s="1">
        <f t="shared" si="192"/>
        <v>6.4413134508022605E-4</v>
      </c>
      <c r="CX26" s="1">
        <f t="shared" si="192"/>
        <v>6.4413134508022605E-4</v>
      </c>
      <c r="CY26" s="1">
        <f t="shared" si="192"/>
        <v>0</v>
      </c>
      <c r="CZ26" s="1">
        <f t="shared" si="192"/>
        <v>0</v>
      </c>
      <c r="DA26" s="1">
        <f t="shared" si="192"/>
        <v>0</v>
      </c>
      <c r="DC26" s="1">
        <f t="shared" si="177"/>
        <v>5.1251212255191428E-2</v>
      </c>
      <c r="DD26" s="1">
        <f t="shared" si="178"/>
        <v>0</v>
      </c>
      <c r="DE26" s="1">
        <f t="shared" si="179"/>
        <v>6.4413134508022605E-4</v>
      </c>
      <c r="DF26" s="1">
        <f t="shared" si="180"/>
        <v>5.6436211930549303E-3</v>
      </c>
      <c r="DG26" s="1">
        <f t="shared" si="181"/>
        <v>3.0845131243049842E-2</v>
      </c>
      <c r="DH26" s="1">
        <f t="shared" si="182"/>
        <v>0</v>
      </c>
      <c r="DI26" s="1">
        <f t="shared" si="183"/>
        <v>0</v>
      </c>
      <c r="DJ26" s="1">
        <f t="shared" si="184"/>
        <v>0</v>
      </c>
      <c r="DL26" s="7">
        <v>2</v>
      </c>
      <c r="DM26" s="1">
        <f t="shared" ref="DM26:DM31" si="193">(BQ26*((((DL26-$CH$32)*($DM$23-$CQ$32)))/(SQRT($DA$32*$DJ$32))))</f>
        <v>1.3025798323725766E-3</v>
      </c>
      <c r="DN26" s="1">
        <f t="shared" ref="DN26:DN31" si="194">(BR26*((((DL26-$CH$32)*($DN$23-$CQ$32)))/(SQRT($DA$32*$DJ$32))))</f>
        <v>0</v>
      </c>
      <c r="DO26" s="1">
        <f t="shared" ref="DO26:DO31" si="195">(BS26*((((DL26-$CH$32)*($DO$23-$CQ$32)))/(SQRT($DA$32*$DJ$32))))</f>
        <v>1.4602912918975058E-4</v>
      </c>
      <c r="DP26" s="1">
        <f>(BT26*((((DL26-$CH$32)*($DP$23-$CQ$32)))/(SQRT($DA$32*$DJ$32))))</f>
        <v>-4.3224622240166247E-4</v>
      </c>
      <c r="DQ26" s="1">
        <f t="shared" ref="DQ26:DQ31" si="196">(BU26*((((DL26-$CH$32)*($DQ$23-$CQ$32)))/(SQRT($DA$32*$DJ$32))))</f>
        <v>-1.0105215739930756E-3</v>
      </c>
      <c r="DR26" s="1">
        <f t="shared" ref="DR26:DR31" si="197">(BV26*((((DL26-$CH$32)*($DR$23-$CQ$32)))/(SQRT($DA$32*$DJ$32))))</f>
        <v>0</v>
      </c>
      <c r="DS26" s="1">
        <f t="shared" ref="DS26:DS31" si="198">(BW26*((((DL26-$CH$32)*($DS$23-$CQ$32)))/(SQRT($DA$32*$DJ$32))))</f>
        <v>0</v>
      </c>
      <c r="DT26" s="1">
        <f t="shared" ref="DT26:DT31" si="199">(BX26*((((DL26-$CH$32)*($DT$23-$CQ$32)))/(SQRT($DA$32*$DJ$32))))</f>
        <v>0</v>
      </c>
    </row>
    <row r="27" spans="2:124" x14ac:dyDescent="0.25">
      <c r="AP27" s="5">
        <v>2</v>
      </c>
      <c r="AQ27" s="1">
        <v>0</v>
      </c>
      <c r="AR27" s="1">
        <v>2</v>
      </c>
      <c r="AS27" s="5">
        <v>3</v>
      </c>
      <c r="AT27" s="5">
        <v>4</v>
      </c>
      <c r="AU27" s="5">
        <v>0</v>
      </c>
      <c r="AV27" s="5">
        <v>0</v>
      </c>
      <c r="AW27" s="5">
        <v>0</v>
      </c>
      <c r="AX27" s="9" t="s">
        <v>7</v>
      </c>
      <c r="AY27" s="5">
        <v>2</v>
      </c>
      <c r="AZ27" s="1">
        <v>0</v>
      </c>
      <c r="BA27" s="5">
        <v>0</v>
      </c>
      <c r="BB27" s="5">
        <v>3</v>
      </c>
      <c r="BC27" s="5">
        <v>6</v>
      </c>
      <c r="BD27" s="1">
        <v>0</v>
      </c>
      <c r="BE27" s="1">
        <v>0</v>
      </c>
      <c r="BF27" s="1">
        <v>0</v>
      </c>
      <c r="BG27" s="9" t="s">
        <v>8</v>
      </c>
      <c r="BH27" s="1">
        <f t="shared" si="4"/>
        <v>4</v>
      </c>
      <c r="BI27" s="1">
        <f t="shared" si="144"/>
        <v>0</v>
      </c>
      <c r="BJ27" s="1">
        <f t="shared" si="145"/>
        <v>2</v>
      </c>
      <c r="BK27" s="1">
        <f t="shared" si="146"/>
        <v>6</v>
      </c>
      <c r="BL27" s="1">
        <f t="shared" si="147"/>
        <v>10</v>
      </c>
      <c r="BM27" s="1">
        <f t="shared" si="147"/>
        <v>0</v>
      </c>
      <c r="BN27" s="1">
        <f t="shared" si="148"/>
        <v>0</v>
      </c>
      <c r="BO27" s="1">
        <f t="shared" si="149"/>
        <v>0</v>
      </c>
      <c r="BQ27" s="23">
        <f t="shared" si="159"/>
        <v>2.0202020202020204E-2</v>
      </c>
      <c r="BR27" s="23">
        <f t="shared" si="160"/>
        <v>0</v>
      </c>
      <c r="BS27" s="23">
        <f t="shared" si="160"/>
        <v>1.0101010101010102E-2</v>
      </c>
      <c r="BT27" s="23">
        <f t="shared" si="160"/>
        <v>3.0303030303030304E-2</v>
      </c>
      <c r="BU27" s="23">
        <f t="shared" si="160"/>
        <v>5.0505050505050504E-2</v>
      </c>
      <c r="BV27" s="23">
        <f t="shared" si="160"/>
        <v>0</v>
      </c>
      <c r="BW27" s="23">
        <f t="shared" si="160"/>
        <v>0</v>
      </c>
      <c r="BX27" s="23">
        <f t="shared" si="150"/>
        <v>0</v>
      </c>
      <c r="CA27" s="1">
        <f>(3*BQ27)</f>
        <v>6.0606060606060608E-2</v>
      </c>
      <c r="CB27" s="1">
        <f t="shared" ref="CB27" si="200">(3*BR27)</f>
        <v>0</v>
      </c>
      <c r="CC27" s="1">
        <f t="shared" ref="CC27" si="201">(3*BS27)</f>
        <v>3.0303030303030304E-2</v>
      </c>
      <c r="CD27" s="1">
        <f t="shared" ref="CD27" si="202">(3*BT27)</f>
        <v>9.0909090909090912E-2</v>
      </c>
      <c r="CE27" s="1">
        <f t="shared" ref="CE27" si="203">(3*BU27)</f>
        <v>0.15151515151515152</v>
      </c>
      <c r="CF27" s="1">
        <f t="shared" ref="CF27" si="204">(3*BV27)</f>
        <v>0</v>
      </c>
      <c r="CG27" s="1">
        <f t="shared" ref="CG27" si="205">(3*BW27)</f>
        <v>0</v>
      </c>
      <c r="CH27" s="1">
        <f t="shared" ref="CH27" si="206">(3*BX27)</f>
        <v>0</v>
      </c>
      <c r="CJ27" s="1">
        <f t="shared" si="168"/>
        <v>0</v>
      </c>
      <c r="CK27" s="1">
        <f t="shared" si="169"/>
        <v>0</v>
      </c>
      <c r="CL27" s="1">
        <f t="shared" si="170"/>
        <v>2.0202020202020204E-2</v>
      </c>
      <c r="CM27" s="1">
        <f t="shared" si="171"/>
        <v>9.0909090909090912E-2</v>
      </c>
      <c r="CN27" s="1">
        <f t="shared" si="172"/>
        <v>0.20202020202020202</v>
      </c>
      <c r="CO27" s="1">
        <f t="shared" si="173"/>
        <v>0</v>
      </c>
      <c r="CP27" s="1">
        <f t="shared" si="174"/>
        <v>0</v>
      </c>
      <c r="CQ27" s="1">
        <f t="shared" si="175"/>
        <v>0</v>
      </c>
      <c r="CT27" s="1">
        <f>BQ27*((3-$CH$32)^2)</f>
        <v>1.1287242386109861E-2</v>
      </c>
      <c r="CU27" s="1">
        <f t="shared" ref="CU27:DA27" si="207">BR27*((3-$CH$32)^2)</f>
        <v>0</v>
      </c>
      <c r="CV27" s="1">
        <f t="shared" si="207"/>
        <v>5.6436211930549303E-3</v>
      </c>
      <c r="CW27" s="1">
        <f t="shared" si="207"/>
        <v>1.693086357916479E-2</v>
      </c>
      <c r="CX27" s="1">
        <f t="shared" si="207"/>
        <v>2.8218105965274645E-2</v>
      </c>
      <c r="CY27" s="1">
        <f t="shared" si="207"/>
        <v>0</v>
      </c>
      <c r="CZ27" s="1">
        <f t="shared" si="207"/>
        <v>0</v>
      </c>
      <c r="DA27" s="1">
        <f t="shared" si="207"/>
        <v>0</v>
      </c>
      <c r="DC27" s="1">
        <f t="shared" si="177"/>
        <v>0.10250242451038286</v>
      </c>
      <c r="DD27" s="1">
        <f t="shared" si="178"/>
        <v>0</v>
      </c>
      <c r="DE27" s="1">
        <f t="shared" si="179"/>
        <v>6.4413134508022605E-4</v>
      </c>
      <c r="DF27" s="1">
        <f t="shared" si="180"/>
        <v>1.693086357916479E-2</v>
      </c>
      <c r="DG27" s="1">
        <f t="shared" si="181"/>
        <v>0.1542256562152492</v>
      </c>
      <c r="DH27" s="1">
        <f t="shared" si="182"/>
        <v>0</v>
      </c>
      <c r="DI27" s="1">
        <f t="shared" si="183"/>
        <v>0</v>
      </c>
      <c r="DJ27" s="1">
        <f t="shared" si="184"/>
        <v>0</v>
      </c>
      <c r="DL27" s="7">
        <v>3</v>
      </c>
      <c r="DM27" s="1">
        <f>(BQ27*((((DL27-$CH$32)*($DM$23-$CQ$32)))/(SQRT($DA$32*$DJ$32))))</f>
        <v>-7.7112726076456698E-3</v>
      </c>
      <c r="DN27" s="1">
        <f t="shared" si="194"/>
        <v>0</v>
      </c>
      <c r="DO27" s="1">
        <f t="shared" si="195"/>
        <v>-4.3224622240166247E-4</v>
      </c>
      <c r="DP27" s="1">
        <f t="shared" ref="DP27:DP31" si="208">(BT27*((((DL27-$CH$32)*($DP$23-$CQ$32)))/(SQRT($DA$32*$DJ$32))))</f>
        <v>3.8383464549267697E-3</v>
      </c>
      <c r="DQ27" s="1">
        <f t="shared" si="196"/>
        <v>1.4955719295097545E-2</v>
      </c>
      <c r="DR27" s="1">
        <f t="shared" si="197"/>
        <v>0</v>
      </c>
      <c r="DS27" s="1">
        <f t="shared" si="198"/>
        <v>0</v>
      </c>
      <c r="DT27" s="1">
        <f t="shared" si="199"/>
        <v>0</v>
      </c>
    </row>
    <row r="28" spans="2:124" x14ac:dyDescent="0.25">
      <c r="AP28" s="5">
        <v>3</v>
      </c>
      <c r="AQ28" s="1">
        <v>0</v>
      </c>
      <c r="AR28" s="5">
        <v>1</v>
      </c>
      <c r="AS28" s="5">
        <v>6</v>
      </c>
      <c r="AT28" s="5">
        <v>11</v>
      </c>
      <c r="AU28" s="5">
        <v>4</v>
      </c>
      <c r="AV28" s="1">
        <v>1</v>
      </c>
      <c r="AW28" s="1">
        <v>0</v>
      </c>
      <c r="AY28" s="5">
        <v>7</v>
      </c>
      <c r="AZ28" s="1">
        <v>0</v>
      </c>
      <c r="BA28" s="5">
        <v>1</v>
      </c>
      <c r="BB28" s="5">
        <v>4</v>
      </c>
      <c r="BC28" s="5">
        <v>11</v>
      </c>
      <c r="BD28" s="5">
        <v>3</v>
      </c>
      <c r="BE28" s="1">
        <v>0</v>
      </c>
      <c r="BF28" s="1">
        <v>0</v>
      </c>
      <c r="BH28" s="1">
        <f t="shared" si="4"/>
        <v>10</v>
      </c>
      <c r="BI28" s="1">
        <f t="shared" si="144"/>
        <v>0</v>
      </c>
      <c r="BJ28" s="1">
        <f t="shared" si="145"/>
        <v>2</v>
      </c>
      <c r="BK28" s="1">
        <f t="shared" si="146"/>
        <v>10</v>
      </c>
      <c r="BL28" s="1">
        <f t="shared" si="147"/>
        <v>22</v>
      </c>
      <c r="BM28" s="1">
        <f t="shared" si="147"/>
        <v>7</v>
      </c>
      <c r="BN28" s="1">
        <f t="shared" si="148"/>
        <v>1</v>
      </c>
      <c r="BO28" s="1">
        <f t="shared" si="149"/>
        <v>0</v>
      </c>
      <c r="BQ28" s="23">
        <f t="shared" si="159"/>
        <v>5.0505050505050504E-2</v>
      </c>
      <c r="BR28" s="23">
        <f t="shared" si="160"/>
        <v>0</v>
      </c>
      <c r="BS28" s="23">
        <f t="shared" si="160"/>
        <v>1.0101010101010102E-2</v>
      </c>
      <c r="BT28" s="23">
        <f t="shared" si="160"/>
        <v>5.0505050505050504E-2</v>
      </c>
      <c r="BU28" s="23">
        <f t="shared" si="160"/>
        <v>0.1111111111111111</v>
      </c>
      <c r="BV28" s="23">
        <f t="shared" si="160"/>
        <v>3.5353535353535352E-2</v>
      </c>
      <c r="BW28" s="23">
        <f t="shared" si="160"/>
        <v>5.0505050505050509E-3</v>
      </c>
      <c r="BX28" s="23">
        <f t="shared" si="150"/>
        <v>0</v>
      </c>
      <c r="CA28" s="1">
        <f>(4*BQ28)</f>
        <v>0.20202020202020202</v>
      </c>
      <c r="CB28" s="1">
        <f t="shared" ref="CB28" si="209">(4*BR28)</f>
        <v>0</v>
      </c>
      <c r="CC28" s="1">
        <f t="shared" ref="CC28" si="210">(4*BS28)</f>
        <v>4.0404040404040407E-2</v>
      </c>
      <c r="CD28" s="1">
        <f t="shared" ref="CD28" si="211">(4*BT28)</f>
        <v>0.20202020202020202</v>
      </c>
      <c r="CE28" s="1">
        <f t="shared" ref="CE28" si="212">(4*BU28)</f>
        <v>0.44444444444444442</v>
      </c>
      <c r="CF28" s="1">
        <f t="shared" ref="CF28" si="213">(4*BV28)</f>
        <v>0.14141414141414141</v>
      </c>
      <c r="CG28" s="1">
        <f t="shared" ref="CG28" si="214">(4*BW28)</f>
        <v>2.0202020202020204E-2</v>
      </c>
      <c r="CH28" s="1">
        <f t="shared" ref="CH28" si="215">(4*BX28)</f>
        <v>0</v>
      </c>
      <c r="CJ28" s="1">
        <f t="shared" si="168"/>
        <v>0</v>
      </c>
      <c r="CK28" s="1">
        <f t="shared" si="169"/>
        <v>0</v>
      </c>
      <c r="CL28" s="1">
        <f t="shared" si="170"/>
        <v>2.0202020202020204E-2</v>
      </c>
      <c r="CM28" s="1">
        <f t="shared" si="171"/>
        <v>0.15151515151515152</v>
      </c>
      <c r="CN28" s="1">
        <f t="shared" si="172"/>
        <v>0.44444444444444442</v>
      </c>
      <c r="CO28" s="1">
        <f t="shared" si="173"/>
        <v>0.17676767676767677</v>
      </c>
      <c r="CP28" s="1">
        <f t="shared" si="174"/>
        <v>3.0303030303030304E-2</v>
      </c>
      <c r="CQ28" s="1">
        <f t="shared" si="175"/>
        <v>0</v>
      </c>
      <c r="CT28" s="1">
        <f>BQ28*((4-$CH$32)^2)</f>
        <v>0.1542256562152492</v>
      </c>
      <c r="CU28" s="1">
        <f t="shared" ref="CU28:DA28" si="216">BR28*((4-$CH$32)^2)</f>
        <v>0</v>
      </c>
      <c r="CV28" s="1">
        <f t="shared" si="216"/>
        <v>3.0845131243049842E-2</v>
      </c>
      <c r="CW28" s="1">
        <f t="shared" si="216"/>
        <v>0.1542256562152492</v>
      </c>
      <c r="CX28" s="1">
        <f t="shared" si="216"/>
        <v>0.33929644367354822</v>
      </c>
      <c r="CY28" s="1">
        <f t="shared" si="216"/>
        <v>0.10795795935067443</v>
      </c>
      <c r="CZ28" s="1">
        <f t="shared" si="216"/>
        <v>1.5422565621524921E-2</v>
      </c>
      <c r="DA28" s="1">
        <f t="shared" si="216"/>
        <v>0</v>
      </c>
      <c r="DC28" s="1">
        <f t="shared" si="177"/>
        <v>0.25625606127595713</v>
      </c>
      <c r="DD28" s="1">
        <f t="shared" si="178"/>
        <v>0</v>
      </c>
      <c r="DE28" s="1">
        <f t="shared" si="179"/>
        <v>6.4413134508022605E-4</v>
      </c>
      <c r="DF28" s="1">
        <f t="shared" si="180"/>
        <v>2.8218105965274645E-2</v>
      </c>
      <c r="DG28" s="1">
        <f t="shared" si="181"/>
        <v>0.33929644367354822</v>
      </c>
      <c r="DH28" s="1">
        <f t="shared" si="182"/>
        <v>0.26687031523272731</v>
      </c>
      <c r="DI28" s="1">
        <f t="shared" si="183"/>
        <v>7.0927105974550139E-2</v>
      </c>
      <c r="DJ28" s="1">
        <f t="shared" si="184"/>
        <v>0</v>
      </c>
      <c r="DL28" s="7">
        <v>4</v>
      </c>
      <c r="DM28" s="1">
        <f t="shared" si="193"/>
        <v>-4.506926220009122E-2</v>
      </c>
      <c r="DN28" s="1">
        <f>(BR28*((((DL28-$CH$32)*($DN$23-$CQ$32)))/(SQRT($DA$32*$DJ$32))))</f>
        <v>0</v>
      </c>
      <c r="DO28" s="1">
        <f>(BS28*((((DL28-$CH$32)*($DO$23-$CQ$32)))/(SQRT($DA$32*$DJ$32))))</f>
        <v>-1.0105215739930756E-3</v>
      </c>
      <c r="DP28" s="1">
        <f t="shared" si="208"/>
        <v>1.4955719295097545E-2</v>
      </c>
      <c r="DQ28" s="1">
        <f t="shared" si="196"/>
        <v>7.6920902212353037E-2</v>
      </c>
      <c r="DR28" s="1">
        <f t="shared" si="197"/>
        <v>3.848066153765637E-2</v>
      </c>
      <c r="DS28" s="1">
        <f t="shared" si="198"/>
        <v>7.4980700790286325E-3</v>
      </c>
      <c r="DT28" s="1">
        <f t="shared" si="199"/>
        <v>0</v>
      </c>
    </row>
    <row r="29" spans="2:124" x14ac:dyDescent="0.25">
      <c r="AP29" s="1">
        <v>1</v>
      </c>
      <c r="AQ29" s="1">
        <v>0</v>
      </c>
      <c r="AR29" s="5">
        <v>0</v>
      </c>
      <c r="AS29" s="1">
        <v>0</v>
      </c>
      <c r="AT29" s="5">
        <v>3</v>
      </c>
      <c r="AU29" s="5">
        <v>6</v>
      </c>
      <c r="AV29" s="5">
        <v>2</v>
      </c>
      <c r="AW29" s="5">
        <v>0</v>
      </c>
      <c r="AY29" s="1">
        <v>1</v>
      </c>
      <c r="AZ29" s="1">
        <v>0</v>
      </c>
      <c r="BA29" s="1">
        <v>0</v>
      </c>
      <c r="BB29" s="5">
        <v>0</v>
      </c>
      <c r="BC29" s="5">
        <v>4</v>
      </c>
      <c r="BD29" s="5">
        <v>6</v>
      </c>
      <c r="BE29" s="1">
        <v>1</v>
      </c>
      <c r="BF29" s="1">
        <v>0</v>
      </c>
      <c r="BH29" s="1">
        <f t="shared" si="4"/>
        <v>2</v>
      </c>
      <c r="BI29" s="1">
        <f t="shared" si="144"/>
        <v>0</v>
      </c>
      <c r="BJ29" s="1">
        <f t="shared" si="145"/>
        <v>0</v>
      </c>
      <c r="BK29" s="1">
        <f t="shared" si="146"/>
        <v>0</v>
      </c>
      <c r="BL29" s="1">
        <f t="shared" si="147"/>
        <v>7</v>
      </c>
      <c r="BM29" s="1">
        <f t="shared" si="147"/>
        <v>12</v>
      </c>
      <c r="BN29" s="1">
        <f t="shared" si="148"/>
        <v>3</v>
      </c>
      <c r="BO29" s="1">
        <f t="shared" si="149"/>
        <v>0</v>
      </c>
      <c r="BQ29" s="23">
        <f t="shared" si="159"/>
        <v>1.0101010101010102E-2</v>
      </c>
      <c r="BR29" s="23">
        <f t="shared" si="160"/>
        <v>0</v>
      </c>
      <c r="BS29" s="23">
        <f t="shared" si="160"/>
        <v>0</v>
      </c>
      <c r="BT29" s="23">
        <f t="shared" si="160"/>
        <v>0</v>
      </c>
      <c r="BU29" s="23">
        <f t="shared" si="160"/>
        <v>3.5353535353535352E-2</v>
      </c>
      <c r="BV29" s="23">
        <f t="shared" si="160"/>
        <v>6.0606060606060608E-2</v>
      </c>
      <c r="BW29" s="23">
        <f t="shared" si="160"/>
        <v>1.5151515151515152E-2</v>
      </c>
      <c r="BX29" s="23">
        <f t="shared" si="150"/>
        <v>0</v>
      </c>
      <c r="CA29" s="1">
        <f>(5*BQ29)</f>
        <v>5.0505050505050511E-2</v>
      </c>
      <c r="CB29" s="1">
        <f t="shared" ref="CB29" si="217">(5*BR29)</f>
        <v>0</v>
      </c>
      <c r="CC29" s="1">
        <f t="shared" ref="CC29" si="218">(5*BS29)</f>
        <v>0</v>
      </c>
      <c r="CD29" s="1">
        <f t="shared" ref="CD29" si="219">(5*BT29)</f>
        <v>0</v>
      </c>
      <c r="CE29" s="1">
        <f t="shared" ref="CE29" si="220">(5*BU29)</f>
        <v>0.17676767676767677</v>
      </c>
      <c r="CF29" s="1">
        <f t="shared" ref="CF29" si="221">(5*BV29)</f>
        <v>0.30303030303030304</v>
      </c>
      <c r="CG29" s="1">
        <f t="shared" ref="CG29" si="222">(5*BW29)</f>
        <v>7.575757575757576E-2</v>
      </c>
      <c r="CH29" s="1">
        <f t="shared" ref="CH29" si="223">(5*BX29)</f>
        <v>0</v>
      </c>
      <c r="CJ29" s="1">
        <f t="shared" si="168"/>
        <v>0</v>
      </c>
      <c r="CK29" s="1">
        <f t="shared" si="169"/>
        <v>0</v>
      </c>
      <c r="CL29" s="1">
        <f t="shared" si="170"/>
        <v>0</v>
      </c>
      <c r="CM29" s="1">
        <f t="shared" si="171"/>
        <v>0</v>
      </c>
      <c r="CN29" s="1">
        <f t="shared" si="172"/>
        <v>0.14141414141414141</v>
      </c>
      <c r="CO29" s="1">
        <f t="shared" si="173"/>
        <v>0.30303030303030304</v>
      </c>
      <c r="CP29" s="1">
        <f t="shared" si="174"/>
        <v>9.0909090909090912E-2</v>
      </c>
      <c r="CQ29" s="1">
        <f t="shared" si="175"/>
        <v>0</v>
      </c>
      <c r="CT29" s="1">
        <f>BQ29*((5-$CH$32)^2)</f>
        <v>7.6248661495064957E-2</v>
      </c>
      <c r="CU29" s="1">
        <f t="shared" ref="CU29:DA29" si="224">BR29*((5-$CH$32)^2)</f>
        <v>0</v>
      </c>
      <c r="CV29" s="1">
        <f t="shared" si="224"/>
        <v>0</v>
      </c>
      <c r="CW29" s="1">
        <f t="shared" si="224"/>
        <v>0</v>
      </c>
      <c r="CX29" s="1">
        <f t="shared" si="224"/>
        <v>0.26687031523272731</v>
      </c>
      <c r="CY29" s="1">
        <f t="shared" si="224"/>
        <v>0.45749196897038968</v>
      </c>
      <c r="CZ29" s="1">
        <f t="shared" si="224"/>
        <v>0.11437299224259742</v>
      </c>
      <c r="DA29" s="1">
        <f t="shared" si="224"/>
        <v>0</v>
      </c>
      <c r="DC29" s="1">
        <f t="shared" si="177"/>
        <v>5.1251212255191428E-2</v>
      </c>
      <c r="DD29" s="1">
        <f t="shared" si="178"/>
        <v>0</v>
      </c>
      <c r="DE29" s="1">
        <f t="shared" si="179"/>
        <v>0</v>
      </c>
      <c r="DF29" s="1">
        <f t="shared" si="180"/>
        <v>0</v>
      </c>
      <c r="DG29" s="1">
        <f t="shared" si="181"/>
        <v>0.10795795935067443</v>
      </c>
      <c r="DH29" s="1">
        <f t="shared" si="182"/>
        <v>0.45749196897038968</v>
      </c>
      <c r="DI29" s="1">
        <f t="shared" si="183"/>
        <v>0.21278131792365038</v>
      </c>
      <c r="DJ29" s="1">
        <f t="shared" si="184"/>
        <v>0</v>
      </c>
      <c r="DL29" s="7">
        <v>5</v>
      </c>
      <c r="DM29" s="1">
        <f t="shared" si="193"/>
        <v>-1.4172068576213658E-2</v>
      </c>
      <c r="DN29" s="1">
        <f t="shared" si="194"/>
        <v>0</v>
      </c>
      <c r="DO29" s="1">
        <f t="shared" si="195"/>
        <v>0</v>
      </c>
      <c r="DP29" s="1">
        <f t="shared" si="208"/>
        <v>0</v>
      </c>
      <c r="DQ29" s="1">
        <f>(BU29*((((DL29-$CH$32)*($DQ$23-$CQ$32)))/(SQRT($DA$32*$DJ$32))))</f>
        <v>3.848066153765637E-2</v>
      </c>
      <c r="DR29" s="1">
        <f t="shared" si="197"/>
        <v>0.10371666330215558</v>
      </c>
      <c r="DS29" s="1">
        <f t="shared" si="198"/>
        <v>3.5366619563510775E-2</v>
      </c>
      <c r="DT29" s="1">
        <f t="shared" si="199"/>
        <v>0</v>
      </c>
    </row>
    <row r="30" spans="2:124" x14ac:dyDescent="0.25">
      <c r="AP30" s="5">
        <v>2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2">
        <v>0</v>
      </c>
      <c r="AY30" s="5">
        <v>0</v>
      </c>
      <c r="AZ30" s="1">
        <v>0</v>
      </c>
      <c r="BA30" s="1">
        <v>0</v>
      </c>
      <c r="BB30" s="5">
        <v>0</v>
      </c>
      <c r="BC30" s="1">
        <v>1</v>
      </c>
      <c r="BD30" s="5">
        <v>2</v>
      </c>
      <c r="BE30" s="1">
        <v>0</v>
      </c>
      <c r="BF30" s="1">
        <v>0</v>
      </c>
      <c r="BH30" s="1">
        <f t="shared" si="4"/>
        <v>2</v>
      </c>
      <c r="BI30" s="1">
        <f t="shared" si="144"/>
        <v>0</v>
      </c>
      <c r="BJ30" s="1">
        <f t="shared" si="145"/>
        <v>0</v>
      </c>
      <c r="BK30" s="1">
        <f t="shared" si="146"/>
        <v>0</v>
      </c>
      <c r="BL30" s="1">
        <f t="shared" si="147"/>
        <v>1</v>
      </c>
      <c r="BM30" s="1">
        <f t="shared" si="147"/>
        <v>3</v>
      </c>
      <c r="BN30" s="1">
        <f t="shared" si="148"/>
        <v>0</v>
      </c>
      <c r="BO30" s="1">
        <f t="shared" si="149"/>
        <v>0</v>
      </c>
      <c r="BQ30" s="23">
        <f t="shared" si="159"/>
        <v>1.0101010101010102E-2</v>
      </c>
      <c r="BR30" s="23">
        <f t="shared" si="160"/>
        <v>0</v>
      </c>
      <c r="BS30" s="23">
        <f t="shared" si="160"/>
        <v>0</v>
      </c>
      <c r="BT30" s="23">
        <f t="shared" si="160"/>
        <v>0</v>
      </c>
      <c r="BU30" s="23">
        <f t="shared" si="160"/>
        <v>5.0505050505050509E-3</v>
      </c>
      <c r="BV30" s="23">
        <f t="shared" si="160"/>
        <v>1.5151515151515152E-2</v>
      </c>
      <c r="BW30" s="23">
        <f t="shared" si="160"/>
        <v>0</v>
      </c>
      <c r="BX30" s="23">
        <f t="shared" si="150"/>
        <v>0</v>
      </c>
      <c r="CA30" s="1">
        <f>(6*BQ30)</f>
        <v>6.0606060606060608E-2</v>
      </c>
      <c r="CB30" s="1">
        <f t="shared" ref="CB30" si="225">(6*BR30)</f>
        <v>0</v>
      </c>
      <c r="CC30" s="1">
        <f t="shared" ref="CC30" si="226">(6*BS30)</f>
        <v>0</v>
      </c>
      <c r="CD30" s="1">
        <f t="shared" ref="CD30" si="227">(6*BT30)</f>
        <v>0</v>
      </c>
      <c r="CE30" s="1">
        <f t="shared" ref="CE30" si="228">(6*BU30)</f>
        <v>3.0303030303030304E-2</v>
      </c>
      <c r="CF30" s="1">
        <f t="shared" ref="CF30" si="229">(6*BV30)</f>
        <v>9.0909090909090912E-2</v>
      </c>
      <c r="CG30" s="1">
        <f t="shared" ref="CG30" si="230">(6*BW30)</f>
        <v>0</v>
      </c>
      <c r="CH30" s="1">
        <f t="shared" ref="CH30" si="231">(6*BX30)</f>
        <v>0</v>
      </c>
      <c r="CJ30" s="1">
        <f t="shared" si="168"/>
        <v>0</v>
      </c>
      <c r="CK30" s="1">
        <f>(1*BR30)</f>
        <v>0</v>
      </c>
      <c r="CL30" s="1">
        <f t="shared" si="170"/>
        <v>0</v>
      </c>
      <c r="CM30" s="1">
        <f t="shared" si="171"/>
        <v>0</v>
      </c>
      <c r="CN30" s="1">
        <f t="shared" si="172"/>
        <v>2.0202020202020204E-2</v>
      </c>
      <c r="CO30" s="1">
        <f t="shared" si="173"/>
        <v>7.575757575757576E-2</v>
      </c>
      <c r="CP30" s="1">
        <f t="shared" si="174"/>
        <v>0</v>
      </c>
      <c r="CQ30" s="1">
        <f t="shared" si="175"/>
        <v>0</v>
      </c>
      <c r="CT30" s="1">
        <f>BQ30*((6-$CH$32)^2)</f>
        <v>0.14185421194910028</v>
      </c>
      <c r="CU30" s="1">
        <f t="shared" ref="CU30:DA30" si="232">BR30*((6-$CH$32)^2)</f>
        <v>0</v>
      </c>
      <c r="CV30" s="1">
        <f t="shared" si="232"/>
        <v>0</v>
      </c>
      <c r="CW30" s="1">
        <f t="shared" si="232"/>
        <v>0</v>
      </c>
      <c r="CX30" s="1">
        <f t="shared" si="232"/>
        <v>7.0927105974550139E-2</v>
      </c>
      <c r="CY30" s="1">
        <f t="shared" si="232"/>
        <v>0.21278131792365038</v>
      </c>
      <c r="CZ30" s="1">
        <f t="shared" si="232"/>
        <v>0</v>
      </c>
      <c r="DA30" s="1">
        <f t="shared" si="232"/>
        <v>0</v>
      </c>
      <c r="DC30" s="1">
        <f t="shared" si="177"/>
        <v>5.1251212255191428E-2</v>
      </c>
      <c r="DD30" s="1">
        <f t="shared" si="178"/>
        <v>0</v>
      </c>
      <c r="DE30" s="1">
        <f t="shared" si="179"/>
        <v>0</v>
      </c>
      <c r="DF30" s="1">
        <f t="shared" si="180"/>
        <v>0</v>
      </c>
      <c r="DG30" s="1">
        <f t="shared" si="181"/>
        <v>1.5422565621524921E-2</v>
      </c>
      <c r="DH30" s="1">
        <f t="shared" si="182"/>
        <v>0.11437299224259742</v>
      </c>
      <c r="DI30" s="1">
        <f t="shared" si="183"/>
        <v>0</v>
      </c>
      <c r="DJ30" s="1">
        <f t="shared" si="184"/>
        <v>0</v>
      </c>
      <c r="DL30" s="7">
        <v>6</v>
      </c>
      <c r="DM30" s="1">
        <f t="shared" si="193"/>
        <v>-1.9330284712409069E-2</v>
      </c>
      <c r="DN30" s="1">
        <f t="shared" si="194"/>
        <v>0</v>
      </c>
      <c r="DO30" s="1">
        <f t="shared" si="195"/>
        <v>0</v>
      </c>
      <c r="DP30" s="1">
        <f t="shared" si="208"/>
        <v>0</v>
      </c>
      <c r="DQ30" s="1">
        <f t="shared" si="196"/>
        <v>7.4980700790286325E-3</v>
      </c>
      <c r="DR30" s="1">
        <f>(BV30*((((DL30-$CH$32)*($DR$23-$CQ$32)))/(SQRT($DA$32*$DJ$32))))</f>
        <v>3.5366619563510775E-2</v>
      </c>
      <c r="DS30" s="1">
        <f t="shared" si="198"/>
        <v>0</v>
      </c>
      <c r="DT30" s="1">
        <f t="shared" si="199"/>
        <v>0</v>
      </c>
    </row>
    <row r="31" spans="2:124" x14ac:dyDescent="0.25"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 s="5">
        <v>0</v>
      </c>
      <c r="AZ31" s="1">
        <v>0</v>
      </c>
      <c r="BA31" s="1">
        <v>0</v>
      </c>
      <c r="BB31" s="5">
        <v>0</v>
      </c>
      <c r="BC31" s="1">
        <v>0</v>
      </c>
      <c r="BD31" s="5">
        <v>0</v>
      </c>
      <c r="BE31" s="2">
        <v>0</v>
      </c>
      <c r="BF31" s="1">
        <v>0</v>
      </c>
      <c r="BH31" s="1">
        <f t="shared" si="4"/>
        <v>0</v>
      </c>
      <c r="BI31" s="1">
        <f t="shared" si="144"/>
        <v>0</v>
      </c>
      <c r="BJ31" s="1">
        <f t="shared" si="145"/>
        <v>0</v>
      </c>
      <c r="BK31" s="1">
        <f t="shared" si="146"/>
        <v>0</v>
      </c>
      <c r="BL31" s="1">
        <f t="shared" si="147"/>
        <v>0</v>
      </c>
      <c r="BM31" s="1">
        <f t="shared" si="147"/>
        <v>0</v>
      </c>
      <c r="BN31" s="1">
        <f t="shared" si="148"/>
        <v>0</v>
      </c>
      <c r="BO31" s="1">
        <f t="shared" si="149"/>
        <v>0</v>
      </c>
      <c r="BQ31" s="23">
        <f t="shared" si="159"/>
        <v>0</v>
      </c>
      <c r="BR31" s="23">
        <f t="shared" si="160"/>
        <v>0</v>
      </c>
      <c r="BS31" s="23">
        <f t="shared" si="160"/>
        <v>0</v>
      </c>
      <c r="BT31" s="23">
        <f t="shared" si="160"/>
        <v>0</v>
      </c>
      <c r="BU31" s="23">
        <f t="shared" si="160"/>
        <v>0</v>
      </c>
      <c r="BV31" s="23">
        <f t="shared" si="160"/>
        <v>0</v>
      </c>
      <c r="BW31" s="23">
        <f t="shared" si="160"/>
        <v>0</v>
      </c>
      <c r="BX31" s="23">
        <f t="shared" si="150"/>
        <v>0</v>
      </c>
      <c r="CA31" s="1">
        <f>(7*BQ31)</f>
        <v>0</v>
      </c>
      <c r="CB31" s="1">
        <f t="shared" ref="CB31" si="233">(7*BR31)</f>
        <v>0</v>
      </c>
      <c r="CC31" s="1">
        <f t="shared" ref="CC31" si="234">(7*BS31)</f>
        <v>0</v>
      </c>
      <c r="CD31" s="1">
        <f t="shared" ref="CD31" si="235">(7*BT31)</f>
        <v>0</v>
      </c>
      <c r="CE31" s="1">
        <f t="shared" ref="CE31" si="236">(7*BU31)</f>
        <v>0</v>
      </c>
      <c r="CF31" s="1">
        <f t="shared" ref="CF31" si="237">(7*BV31)</f>
        <v>0</v>
      </c>
      <c r="CG31" s="1">
        <f t="shared" ref="CG31" si="238">(7*BW31)</f>
        <v>0</v>
      </c>
      <c r="CH31" s="1">
        <f t="shared" ref="CH31" si="239">(7*BX31)</f>
        <v>0</v>
      </c>
      <c r="CJ31" s="1">
        <f>(0*BQ31)</f>
        <v>0</v>
      </c>
      <c r="CK31" s="1">
        <f>(1*BR31)</f>
        <v>0</v>
      </c>
      <c r="CL31" s="1">
        <f t="shared" si="170"/>
        <v>0</v>
      </c>
      <c r="CM31" s="1">
        <f t="shared" si="171"/>
        <v>0</v>
      </c>
      <c r="CN31" s="1">
        <f t="shared" si="172"/>
        <v>0</v>
      </c>
      <c r="CO31" s="1">
        <f t="shared" si="173"/>
        <v>0</v>
      </c>
      <c r="CP31" s="1">
        <f t="shared" si="174"/>
        <v>0</v>
      </c>
      <c r="CQ31" s="1">
        <f t="shared" si="175"/>
        <v>0</v>
      </c>
      <c r="CT31" s="1">
        <f>BQ31*((7-$CH$32)^2)</f>
        <v>0</v>
      </c>
      <c r="CU31" s="1">
        <f t="shared" ref="CU31:DA31" si="240">BR31*((7-$CH$32)^2)</f>
        <v>0</v>
      </c>
      <c r="CV31" s="1">
        <f t="shared" si="240"/>
        <v>0</v>
      </c>
      <c r="CW31" s="1">
        <f t="shared" si="240"/>
        <v>0</v>
      </c>
      <c r="CX31" s="1">
        <f t="shared" si="240"/>
        <v>0</v>
      </c>
      <c r="CY31" s="1">
        <f t="shared" si="240"/>
        <v>0</v>
      </c>
      <c r="CZ31" s="1">
        <f t="shared" si="240"/>
        <v>0</v>
      </c>
      <c r="DA31" s="1">
        <f t="shared" si="240"/>
        <v>0</v>
      </c>
      <c r="DC31" s="1">
        <f t="shared" si="177"/>
        <v>0</v>
      </c>
      <c r="DD31" s="1">
        <f t="shared" si="178"/>
        <v>0</v>
      </c>
      <c r="DE31" s="1">
        <f t="shared" si="179"/>
        <v>0</v>
      </c>
      <c r="DF31" s="1">
        <f t="shared" si="180"/>
        <v>0</v>
      </c>
      <c r="DG31" s="1">
        <f t="shared" si="181"/>
        <v>0</v>
      </c>
      <c r="DH31" s="1">
        <f t="shared" si="182"/>
        <v>0</v>
      </c>
      <c r="DI31" s="1">
        <f t="shared" si="183"/>
        <v>0</v>
      </c>
      <c r="DJ31" s="1">
        <f t="shared" si="184"/>
        <v>0</v>
      </c>
      <c r="DL31" s="7">
        <v>7</v>
      </c>
      <c r="DM31" s="1">
        <f t="shared" si="193"/>
        <v>0</v>
      </c>
      <c r="DN31" s="1">
        <f t="shared" si="194"/>
        <v>0</v>
      </c>
      <c r="DO31" s="1">
        <f t="shared" si="195"/>
        <v>0</v>
      </c>
      <c r="DP31" s="1">
        <f t="shared" si="208"/>
        <v>0</v>
      </c>
      <c r="DQ31" s="1">
        <f t="shared" si="196"/>
        <v>0</v>
      </c>
      <c r="DR31" s="1">
        <f t="shared" si="197"/>
        <v>0</v>
      </c>
      <c r="DS31" s="1">
        <f t="shared" si="198"/>
        <v>0</v>
      </c>
      <c r="DT31" s="1">
        <f t="shared" si="199"/>
        <v>0</v>
      </c>
    </row>
    <row r="32" spans="2:124" x14ac:dyDescent="0.25">
      <c r="BH32" s="10"/>
      <c r="BI32" s="10"/>
      <c r="BJ32" s="10"/>
      <c r="BK32" s="10"/>
      <c r="BL32" s="10"/>
      <c r="BM32" s="10"/>
      <c r="BN32" s="10"/>
      <c r="BO32" s="10"/>
      <c r="BZ32" t="s">
        <v>11</v>
      </c>
      <c r="CH32" s="21">
        <f>SUM(CA24:CH31)</f>
        <v>2.2525252525252522</v>
      </c>
      <c r="CJ32" t="s">
        <v>11</v>
      </c>
      <c r="CQ32" s="22">
        <f>SUM(CJ24:CQ31)</f>
        <v>2.2525252525252522</v>
      </c>
      <c r="CY32" t="s">
        <v>13</v>
      </c>
      <c r="DA32" s="21">
        <f>SUM(CT24:CZ31)</f>
        <v>4.4109784715845315</v>
      </c>
      <c r="DH32" t="s">
        <v>13</v>
      </c>
      <c r="DJ32" s="22">
        <f>SUM(DC24:DJ31)</f>
        <v>4.4109784715845324</v>
      </c>
      <c r="DS32" t="s">
        <v>11</v>
      </c>
      <c r="DT32" s="16">
        <f>SUM(DM24:DT31)</f>
        <v>0.58780532938564034</v>
      </c>
    </row>
    <row r="33" spans="42:124" x14ac:dyDescent="0.25">
      <c r="AP33" t="s">
        <v>5</v>
      </c>
      <c r="BH33" s="10"/>
      <c r="BI33" s="10"/>
      <c r="BJ33" s="10"/>
      <c r="BK33" s="10"/>
      <c r="BL33" s="10"/>
      <c r="BM33" s="10"/>
      <c r="BN33" s="10"/>
      <c r="BO33" s="10"/>
      <c r="CY33" t="s">
        <v>16</v>
      </c>
      <c r="DA33" s="21">
        <f>SQRT(DA32)</f>
        <v>2.1002329565037616</v>
      </c>
      <c r="DH33" t="s">
        <v>16</v>
      </c>
      <c r="DJ33" s="22">
        <f>SQRT(DJ32)</f>
        <v>2.1002329565037616</v>
      </c>
      <c r="DL33" s="6" t="s">
        <v>28</v>
      </c>
      <c r="DM33" s="7">
        <v>0</v>
      </c>
      <c r="DN33" s="7">
        <v>1</v>
      </c>
      <c r="DO33" s="7">
        <v>2</v>
      </c>
      <c r="DP33" s="7">
        <v>3</v>
      </c>
      <c r="DQ33" s="7">
        <v>4</v>
      </c>
      <c r="DR33" s="7">
        <v>5</v>
      </c>
      <c r="DS33" s="7">
        <v>6</v>
      </c>
      <c r="DT33" s="7">
        <v>7</v>
      </c>
    </row>
    <row r="34" spans="42:124" x14ac:dyDescent="0.25">
      <c r="AP34" s="5">
        <v>26</v>
      </c>
      <c r="AQ34" s="1">
        <v>0</v>
      </c>
      <c r="AR34" s="5">
        <v>0</v>
      </c>
      <c r="AS34" s="5">
        <v>2</v>
      </c>
      <c r="AT34" s="5">
        <v>7</v>
      </c>
      <c r="AU34" s="1">
        <v>0</v>
      </c>
      <c r="AV34" s="5">
        <v>0</v>
      </c>
      <c r="AW34" s="5">
        <v>0</v>
      </c>
      <c r="AY34" s="5">
        <v>26</v>
      </c>
      <c r="AZ34" s="1">
        <v>0</v>
      </c>
      <c r="BA34" s="1">
        <v>0</v>
      </c>
      <c r="BB34" s="5">
        <v>2</v>
      </c>
      <c r="BC34" s="5">
        <v>2</v>
      </c>
      <c r="BD34" s="1">
        <v>5</v>
      </c>
      <c r="BE34" s="5">
        <v>1</v>
      </c>
      <c r="BF34" s="1">
        <v>0</v>
      </c>
      <c r="BH34" s="1">
        <f t="shared" si="4"/>
        <v>52</v>
      </c>
      <c r="BI34" s="1">
        <f t="shared" si="144"/>
        <v>0</v>
      </c>
      <c r="BJ34" s="1">
        <f t="shared" si="145"/>
        <v>0</v>
      </c>
      <c r="BK34" s="1">
        <f t="shared" si="146"/>
        <v>4</v>
      </c>
      <c r="BL34" s="1">
        <f t="shared" si="147"/>
        <v>9</v>
      </c>
      <c r="BM34" s="1">
        <f t="shared" si="147"/>
        <v>5</v>
      </c>
      <c r="BN34" s="1">
        <f t="shared" si="148"/>
        <v>1</v>
      </c>
      <c r="BO34" s="1">
        <f t="shared" si="149"/>
        <v>0</v>
      </c>
      <c r="BP34" s="16">
        <f>SUM(BH34:BO41)</f>
        <v>176</v>
      </c>
      <c r="BQ34" s="23">
        <f>BH34/$BP$34</f>
        <v>0.29545454545454547</v>
      </c>
      <c r="BR34" s="23">
        <f t="shared" ref="BR34:BX41" si="241">BI34/$BP$34</f>
        <v>0</v>
      </c>
      <c r="BS34" s="23">
        <f t="shared" si="241"/>
        <v>0</v>
      </c>
      <c r="BT34" s="23">
        <f t="shared" si="241"/>
        <v>2.2727272727272728E-2</v>
      </c>
      <c r="BU34" s="23">
        <f t="shared" si="241"/>
        <v>5.113636363636364E-2</v>
      </c>
      <c r="BV34" s="23">
        <f t="shared" si="241"/>
        <v>2.8409090909090908E-2</v>
      </c>
      <c r="BW34" s="23">
        <f t="shared" si="241"/>
        <v>5.681818181818182E-3</v>
      </c>
      <c r="BX34" s="23">
        <f t="shared" si="241"/>
        <v>0</v>
      </c>
      <c r="CA34" s="1">
        <f>(0*BQ34)</f>
        <v>0</v>
      </c>
      <c r="CB34" s="1">
        <f t="shared" ref="CB34" si="242">(0*BR34)</f>
        <v>0</v>
      </c>
      <c r="CC34" s="1">
        <f t="shared" ref="CC34" si="243">(0*BS34)</f>
        <v>0</v>
      </c>
      <c r="CD34" s="1">
        <f t="shared" ref="CD34" si="244">(0*BT34)</f>
        <v>0</v>
      </c>
      <c r="CE34" s="1">
        <f t="shared" ref="CE34" si="245">(0*BU34)</f>
        <v>0</v>
      </c>
      <c r="CF34" s="1">
        <f t="shared" ref="CF34" si="246">(0*BV34)</f>
        <v>0</v>
      </c>
      <c r="CG34" s="1">
        <f t="shared" ref="CG34" si="247">(0*BW34)</f>
        <v>0</v>
      </c>
      <c r="CH34" s="1">
        <f t="shared" ref="CH34" si="248">(0*BX34)</f>
        <v>0</v>
      </c>
      <c r="CJ34" s="1">
        <f>(0*BQ34)</f>
        <v>0</v>
      </c>
      <c r="CK34" s="1">
        <f>(1*BR34)</f>
        <v>0</v>
      </c>
      <c r="CL34" s="1">
        <f>(2*BS34)</f>
        <v>0</v>
      </c>
      <c r="CM34" s="1">
        <f>(3*BT34)</f>
        <v>6.8181818181818177E-2</v>
      </c>
      <c r="CN34" s="1">
        <f>(4*BU34)</f>
        <v>0.20454545454545456</v>
      </c>
      <c r="CO34" s="1">
        <f>(5*BV34)</f>
        <v>0.14204545454545453</v>
      </c>
      <c r="CP34" s="1">
        <f>(6*BW34)</f>
        <v>3.4090909090909088E-2</v>
      </c>
      <c r="CQ34" s="1">
        <f>(7*BX34)</f>
        <v>0</v>
      </c>
      <c r="CT34" s="1">
        <f>BQ34*((0-$CH$42)^2)</f>
        <v>1.6665482954545461</v>
      </c>
      <c r="CU34" s="1">
        <f t="shared" ref="CU34:DA34" si="249">BR34*((0-$CH$42)^2)</f>
        <v>0</v>
      </c>
      <c r="CV34" s="1">
        <f t="shared" si="249"/>
        <v>0</v>
      </c>
      <c r="CW34" s="1">
        <f t="shared" si="249"/>
        <v>0.12819602272727276</v>
      </c>
      <c r="CX34" s="1">
        <f t="shared" si="249"/>
        <v>0.28844105113636376</v>
      </c>
      <c r="CY34" s="1">
        <f t="shared" si="249"/>
        <v>0.16024502840909097</v>
      </c>
      <c r="CZ34" s="1">
        <f t="shared" si="249"/>
        <v>3.2049005681818191E-2</v>
      </c>
      <c r="DA34" s="1">
        <f t="shared" si="249"/>
        <v>0</v>
      </c>
      <c r="DC34" s="1">
        <f>BQ34*((0-$CQ$42)^2)</f>
        <v>1.6665482954545456</v>
      </c>
      <c r="DD34" s="1">
        <f>BR34*((1-$CQ$42)^2)</f>
        <v>0</v>
      </c>
      <c r="DE34" s="1">
        <f>BS34*((2-$CQ$42)^2)</f>
        <v>0</v>
      </c>
      <c r="DF34" s="1">
        <f>BT34*((3-$CQ$42)^2)</f>
        <v>8.8778409090909099E-3</v>
      </c>
      <c r="DG34" s="1">
        <f>BU34*((4-$CQ$42)^2)</f>
        <v>0.13503196022727273</v>
      </c>
      <c r="DH34" s="1">
        <f>BV34*((5-$CQ$42)^2)</f>
        <v>0.19575639204545453</v>
      </c>
      <c r="DI34" s="1">
        <f>BW34*((6-$CQ$42)^2)</f>
        <v>7.4662642045454544E-2</v>
      </c>
      <c r="DJ34" s="1">
        <f>BX34*((7-$CQ$42)^2)</f>
        <v>0</v>
      </c>
      <c r="DL34" s="7">
        <v>0</v>
      </c>
      <c r="DM34" s="1">
        <f>(BQ34*((((DL34-$CH$42)*(DM33-$CQ$42)))/(SQRT($DA$42*$DJ$42))))</f>
        <v>0.38530377668308718</v>
      </c>
      <c r="DN34" s="1">
        <f>(BR34*((((DL34-$CH$42)*(DN33-$CQ$42)))/(SQRT($DA$42*$DJ$42))))</f>
        <v>0</v>
      </c>
      <c r="DO34" s="1">
        <f>(BS34*((((DL34-$CH$42)*(DO33-$CQ$42)))/(SQRT($DA$42*$DJ$42))))</f>
        <v>0</v>
      </c>
      <c r="DP34" s="1">
        <f>(BT34*((((DL34-$CH$42)*(DP33-$CQ$42)))/(SQRT($DA$42*$DJ$42))))</f>
        <v>-7.7996715927750445E-3</v>
      </c>
      <c r="DQ34" s="1">
        <f>(BU34*((((DL34-$CH$42)*(DQ33-$CQ$42)))/(SQRT($DA$42*$DJ$42))))</f>
        <v>-4.5628078817734015E-2</v>
      </c>
      <c r="DR34" s="1">
        <f>(BV34*((((DL34-$CH$42)*(DR33-$CQ$42)))/(SQRT($DA$42*$DJ$42))))</f>
        <v>-4.0948275862068978E-2</v>
      </c>
      <c r="DS34" s="1">
        <f>(BW34*((((DL34-$CH$42)*(DS33-$CQ$42)))/(SQRT($DA$42*$DJ$42))))</f>
        <v>-1.1309523809523814E-2</v>
      </c>
      <c r="DT34" s="1">
        <f>(BX34*((((DL34-$CH$42)*(DT33-$CQ$42)))/(SQRT($DA$42*$DJ$42))))</f>
        <v>0</v>
      </c>
    </row>
    <row r="35" spans="42:124" x14ac:dyDescent="0.25"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H35" s="1">
        <f t="shared" si="4"/>
        <v>0</v>
      </c>
      <c r="BI35" s="1">
        <f t="shared" si="144"/>
        <v>0</v>
      </c>
      <c r="BJ35" s="1">
        <f t="shared" si="145"/>
        <v>0</v>
      </c>
      <c r="BK35" s="1">
        <f t="shared" si="146"/>
        <v>0</v>
      </c>
      <c r="BL35" s="1">
        <f t="shared" si="147"/>
        <v>0</v>
      </c>
      <c r="BM35" s="1">
        <f t="shared" si="147"/>
        <v>0</v>
      </c>
      <c r="BN35" s="1">
        <f t="shared" si="148"/>
        <v>0</v>
      </c>
      <c r="BO35" s="1">
        <f t="shared" si="149"/>
        <v>0</v>
      </c>
      <c r="BQ35" s="23">
        <f t="shared" ref="BQ35:BQ41" si="250">BH35/$BP$34</f>
        <v>0</v>
      </c>
      <c r="BR35" s="23">
        <f t="shared" ref="BR35:BW41" si="251">BI35/$BP$34</f>
        <v>0</v>
      </c>
      <c r="BS35" s="23">
        <f t="shared" si="251"/>
        <v>0</v>
      </c>
      <c r="BT35" s="23">
        <f t="shared" si="251"/>
        <v>0</v>
      </c>
      <c r="BU35" s="23">
        <f t="shared" si="251"/>
        <v>0</v>
      </c>
      <c r="BV35" s="23">
        <f t="shared" si="251"/>
        <v>0</v>
      </c>
      <c r="BW35" s="23">
        <f t="shared" si="251"/>
        <v>0</v>
      </c>
      <c r="BX35" s="23">
        <f t="shared" si="241"/>
        <v>0</v>
      </c>
      <c r="CA35" s="1">
        <f>(1*BQ35)</f>
        <v>0</v>
      </c>
      <c r="CB35" s="1">
        <f t="shared" ref="CB35" si="252">(1*BR35)</f>
        <v>0</v>
      </c>
      <c r="CC35" s="1">
        <f t="shared" ref="CC35" si="253">(1*BS35)</f>
        <v>0</v>
      </c>
      <c r="CD35" s="1">
        <f t="shared" ref="CD35" si="254">(1*BT35)</f>
        <v>0</v>
      </c>
      <c r="CE35" s="1">
        <f t="shared" ref="CE35" si="255">(1*BU35)</f>
        <v>0</v>
      </c>
      <c r="CF35" s="1">
        <f t="shared" ref="CF35" si="256">(1*BV35)</f>
        <v>0</v>
      </c>
      <c r="CG35" s="1">
        <f t="shared" ref="CG35" si="257">(1*BW35)</f>
        <v>0</v>
      </c>
      <c r="CH35" s="1">
        <f t="shared" ref="CH35" si="258">(1*BX35)</f>
        <v>0</v>
      </c>
      <c r="CJ35" s="1">
        <f t="shared" ref="CJ35:CJ40" si="259">(0*BQ35)</f>
        <v>0</v>
      </c>
      <c r="CK35" s="1">
        <f t="shared" ref="CK35:CK39" si="260">(1*BR35)</f>
        <v>0</v>
      </c>
      <c r="CL35" s="1">
        <f t="shared" ref="CL35:CL41" si="261">(2*BS35)</f>
        <v>0</v>
      </c>
      <c r="CM35" s="1">
        <f t="shared" ref="CM35:CM41" si="262">(3*BT35)</f>
        <v>0</v>
      </c>
      <c r="CN35" s="1">
        <f t="shared" ref="CN35:CN41" si="263">(4*BU35)</f>
        <v>0</v>
      </c>
      <c r="CO35" s="1">
        <f t="shared" ref="CO35:CO41" si="264">(5*BV35)</f>
        <v>0</v>
      </c>
      <c r="CP35" s="1">
        <f t="shared" ref="CP35:CP41" si="265">(6*BW35)</f>
        <v>0</v>
      </c>
      <c r="CQ35" s="1">
        <f t="shared" ref="CQ35:CQ41" si="266">(7*BX35)</f>
        <v>0</v>
      </c>
      <c r="CT35" s="1">
        <f>BQ35*((1-$CH$42)^2)</f>
        <v>0</v>
      </c>
      <c r="CU35" s="1">
        <f t="shared" ref="CU35:DA35" si="267">BR35*(1-$CH$42)</f>
        <v>0</v>
      </c>
      <c r="CV35" s="1">
        <f t="shared" si="267"/>
        <v>0</v>
      </c>
      <c r="CW35" s="1">
        <f t="shared" si="267"/>
        <v>0</v>
      </c>
      <c r="CX35" s="1">
        <f t="shared" si="267"/>
        <v>0</v>
      </c>
      <c r="CY35" s="1">
        <f t="shared" si="267"/>
        <v>0</v>
      </c>
      <c r="CZ35" s="1">
        <f t="shared" si="267"/>
        <v>0</v>
      </c>
      <c r="DA35" s="1">
        <f t="shared" si="267"/>
        <v>0</v>
      </c>
      <c r="DC35" s="1">
        <f t="shared" ref="DC35:DC41" si="268">BQ35*((0-$CQ$42)^2)</f>
        <v>0</v>
      </c>
      <c r="DD35" s="1">
        <f t="shared" ref="DD35:DD41" si="269">BR35*((1-$CQ$42)^2)</f>
        <v>0</v>
      </c>
      <c r="DE35" s="1">
        <f t="shared" ref="DE35:DE41" si="270">BS35*((2-$CQ$42)^2)</f>
        <v>0</v>
      </c>
      <c r="DF35" s="1">
        <f t="shared" ref="DF35:DF41" si="271">BT35*((3-$CQ$42)^2)</f>
        <v>0</v>
      </c>
      <c r="DG35" s="1">
        <f t="shared" ref="DG35:DG41" si="272">BU35*((4-$CQ$42)^2)</f>
        <v>0</v>
      </c>
      <c r="DH35" s="1">
        <f t="shared" ref="DH35:DH41" si="273">BV35*((5-$CQ$42)^2)</f>
        <v>0</v>
      </c>
      <c r="DI35" s="1">
        <f t="shared" ref="DI35:DI41" si="274">BW35*((6-$CQ$42)^2)</f>
        <v>0</v>
      </c>
      <c r="DJ35" s="1">
        <f t="shared" ref="DJ35:DJ41" si="275">BX35*((7-$CQ$42)^2)</f>
        <v>0</v>
      </c>
      <c r="DL35" s="7">
        <v>1</v>
      </c>
      <c r="DM35" s="1">
        <f>(BQ35*((((DL35-$CH$42)*($DM$33-$CQ$42)))/(SQRT($DA$42*$DJ$42))))</f>
        <v>0</v>
      </c>
      <c r="DN35" s="1">
        <f>(BR35*((((DL35-$CH$42)*($DN$33-$CQ$42)))/(SQRT($DA$42*$DJ$42))))</f>
        <v>0</v>
      </c>
      <c r="DO35" s="1">
        <f>(BS35*((((DL35-$CH$42)*($DO$33-$CQ$42)))/(SQRT($DA$42*$DJ$42))))</f>
        <v>0</v>
      </c>
      <c r="DP35" s="1">
        <f>(BT35*((((DL35-$CH$42)*($DP$33-$CQ$42)))/(SQRT($DA$42*$DJ$42))))</f>
        <v>0</v>
      </c>
      <c r="DQ35" s="1">
        <f>(BU35*((((DL35-$CH$42)*($DQ$33-$CQ$42)))/(SQRT($DA$42*$DJ$42))))</f>
        <v>0</v>
      </c>
      <c r="DR35" s="1">
        <f>(BV35*((((DL35-$CH$42)*($DR$33-$CQ$42)))/(SQRT($DA$42*$DJ$42))))</f>
        <v>0</v>
      </c>
      <c r="DS35" s="1">
        <f>(BW35*((((DL35-$CH$42)*($DS$33-$CQ$42)))/(SQRT($DA$42*$DJ$42))))</f>
        <v>0</v>
      </c>
      <c r="DT35" s="1">
        <f>(BX35*((((DL35-$CH$42)*($DT$33-$CQ$42)))/(SQRT($DA$42*$DJ$42))))</f>
        <v>0</v>
      </c>
    </row>
    <row r="36" spans="42:124" x14ac:dyDescent="0.25">
      <c r="AP36" s="1">
        <v>0</v>
      </c>
      <c r="AQ36" s="1">
        <v>0</v>
      </c>
      <c r="AR36" s="1">
        <v>1</v>
      </c>
      <c r="AS36" s="5">
        <v>1</v>
      </c>
      <c r="AT36" s="5">
        <v>1</v>
      </c>
      <c r="AU36" s="1">
        <v>1</v>
      </c>
      <c r="AV36" s="1">
        <v>0</v>
      </c>
      <c r="AW36" s="1">
        <v>0</v>
      </c>
      <c r="AY36" s="5">
        <v>0</v>
      </c>
      <c r="AZ36" s="1">
        <v>0</v>
      </c>
      <c r="BA36" s="1">
        <v>1</v>
      </c>
      <c r="BB36" s="1">
        <v>0</v>
      </c>
      <c r="BC36" s="5">
        <v>1</v>
      </c>
      <c r="BD36" s="5">
        <v>1</v>
      </c>
      <c r="BE36" s="1">
        <v>0</v>
      </c>
      <c r="BF36" s="1">
        <v>0</v>
      </c>
      <c r="BH36" s="1">
        <f t="shared" si="4"/>
        <v>0</v>
      </c>
      <c r="BI36" s="1">
        <f t="shared" si="144"/>
        <v>0</v>
      </c>
      <c r="BJ36" s="1">
        <f t="shared" si="145"/>
        <v>2</v>
      </c>
      <c r="BK36" s="1">
        <f t="shared" si="146"/>
        <v>1</v>
      </c>
      <c r="BL36" s="1">
        <f t="shared" si="147"/>
        <v>2</v>
      </c>
      <c r="BM36" s="1">
        <f t="shared" si="147"/>
        <v>2</v>
      </c>
      <c r="BN36" s="1">
        <f t="shared" si="148"/>
        <v>0</v>
      </c>
      <c r="BO36" s="1">
        <f t="shared" si="149"/>
        <v>0</v>
      </c>
      <c r="BQ36" s="23">
        <f t="shared" si="250"/>
        <v>0</v>
      </c>
      <c r="BR36" s="23">
        <f t="shared" si="251"/>
        <v>0</v>
      </c>
      <c r="BS36" s="23">
        <f t="shared" si="251"/>
        <v>1.1363636363636364E-2</v>
      </c>
      <c r="BT36" s="23">
        <f t="shared" si="251"/>
        <v>5.681818181818182E-3</v>
      </c>
      <c r="BU36" s="23">
        <f t="shared" si="251"/>
        <v>1.1363636363636364E-2</v>
      </c>
      <c r="BV36" s="23">
        <f t="shared" si="251"/>
        <v>1.1363636363636364E-2</v>
      </c>
      <c r="BW36" s="23">
        <f t="shared" si="251"/>
        <v>0</v>
      </c>
      <c r="BX36" s="23">
        <f t="shared" si="241"/>
        <v>0</v>
      </c>
      <c r="CA36" s="1">
        <f>(2*BQ36)</f>
        <v>0</v>
      </c>
      <c r="CB36" s="1">
        <f t="shared" ref="CB36" si="276">(2*BR36)</f>
        <v>0</v>
      </c>
      <c r="CC36" s="1">
        <f t="shared" ref="CC36" si="277">(2*BS36)</f>
        <v>2.2727272727272728E-2</v>
      </c>
      <c r="CD36" s="1">
        <f t="shared" ref="CD36" si="278">(2*BT36)</f>
        <v>1.1363636363636364E-2</v>
      </c>
      <c r="CE36" s="1">
        <f t="shared" ref="CE36" si="279">(2*BU36)</f>
        <v>2.2727272727272728E-2</v>
      </c>
      <c r="CF36" s="1">
        <f t="shared" ref="CF36" si="280">(2*BV36)</f>
        <v>2.2727272727272728E-2</v>
      </c>
      <c r="CG36" s="1">
        <f t="shared" ref="CG36" si="281">(2*BW36)</f>
        <v>0</v>
      </c>
      <c r="CH36" s="1">
        <f t="shared" ref="CH36" si="282">(2*BX36)</f>
        <v>0</v>
      </c>
      <c r="CJ36" s="1">
        <f t="shared" si="259"/>
        <v>0</v>
      </c>
      <c r="CK36" s="1">
        <f t="shared" si="260"/>
        <v>0</v>
      </c>
      <c r="CL36" s="1">
        <f t="shared" si="261"/>
        <v>2.2727272727272728E-2</v>
      </c>
      <c r="CM36" s="1">
        <f t="shared" si="262"/>
        <v>1.7045454545454544E-2</v>
      </c>
      <c r="CN36" s="1">
        <f t="shared" si="263"/>
        <v>4.5454545454545456E-2</v>
      </c>
      <c r="CO36" s="1">
        <f t="shared" si="264"/>
        <v>5.6818181818181823E-2</v>
      </c>
      <c r="CP36" s="1">
        <f t="shared" si="265"/>
        <v>0</v>
      </c>
      <c r="CQ36" s="1">
        <f t="shared" si="266"/>
        <v>0</v>
      </c>
      <c r="CT36" s="1">
        <f>BQ36*((2-$CH$42)^2)</f>
        <v>0</v>
      </c>
      <c r="CU36" s="1">
        <f t="shared" ref="CU36:DA36" si="283">BR36*((2-$CH$42)^2)</f>
        <v>0</v>
      </c>
      <c r="CV36" s="1">
        <f t="shared" si="283"/>
        <v>1.5980113636363674E-3</v>
      </c>
      <c r="CW36" s="1">
        <f t="shared" si="283"/>
        <v>7.9900568181818371E-4</v>
      </c>
      <c r="CX36" s="1">
        <f t="shared" si="283"/>
        <v>1.5980113636363674E-3</v>
      </c>
      <c r="CY36" s="1">
        <f t="shared" si="283"/>
        <v>1.5980113636363674E-3</v>
      </c>
      <c r="CZ36" s="1">
        <f t="shared" si="283"/>
        <v>0</v>
      </c>
      <c r="DA36" s="1">
        <f t="shared" si="283"/>
        <v>0</v>
      </c>
      <c r="DC36" s="1">
        <f t="shared" si="268"/>
        <v>0</v>
      </c>
      <c r="DD36" s="1">
        <f t="shared" si="269"/>
        <v>0</v>
      </c>
      <c r="DE36" s="1">
        <f t="shared" si="270"/>
        <v>1.5980113636363637E-3</v>
      </c>
      <c r="DF36" s="1">
        <f t="shared" si="271"/>
        <v>2.2194602272727275E-3</v>
      </c>
      <c r="DG36" s="1">
        <f t="shared" si="272"/>
        <v>3.0007102272727272E-2</v>
      </c>
      <c r="DH36" s="1">
        <f t="shared" si="273"/>
        <v>7.8302556818181823E-2</v>
      </c>
      <c r="DI36" s="1">
        <f t="shared" si="274"/>
        <v>0</v>
      </c>
      <c r="DJ36" s="1">
        <f t="shared" si="275"/>
        <v>0</v>
      </c>
      <c r="DL36" s="7">
        <v>2</v>
      </c>
      <c r="DM36" s="1">
        <f t="shared" ref="DM36:DM41" si="284">(BQ36*((((DL36-$CH$42)*($DM$33-$CQ$42)))/(SQRT($DA$42*$DJ$42))))</f>
        <v>0</v>
      </c>
      <c r="DN36" s="1">
        <f t="shared" ref="DN36:DN41" si="285">(BR36*((((DL36-$CH$42)*($DN$33-$CQ$42)))/(SQRT($DA$42*$DJ$42))))</f>
        <v>0</v>
      </c>
      <c r="DO36" s="1">
        <f t="shared" ref="DO36:DO41" si="286">(BS36*((((DL36-$CH$42)*($DO$33-$CQ$42)))/(SQRT($DA$42*$DJ$42))))</f>
        <v>3.694581280788183E-4</v>
      </c>
      <c r="DP36" s="1">
        <f t="shared" ref="DP36:DP41" si="287">(BT36*((((DL36-$CH$42)*($DP$33-$CQ$42)))/(SQRT($DA$42*$DJ$42))))</f>
        <v>-3.0788177339901522E-4</v>
      </c>
      <c r="DQ36" s="1">
        <f t="shared" ref="DQ36:DQ41" si="288">(BU36*((((DL36-$CH$42)*($DQ$33-$CQ$42)))/(SQRT($DA$42*$DJ$42))))</f>
        <v>-1.6009852216748791E-3</v>
      </c>
      <c r="DR36" s="1">
        <f t="shared" ref="DR36:DR41" si="289">(BV36*((((DL36-$CH$42)*($DR$33-$CQ$42)))/(SQRT($DA$42*$DJ$42))))</f>
        <v>-2.586206896551728E-3</v>
      </c>
      <c r="DS36" s="1">
        <f t="shared" ref="DS36:DS40" si="290">(BW36*((((DL36-$CH$42)*($DS$33-$CQ$42)))/(SQRT($DA$42*$DJ$42))))</f>
        <v>0</v>
      </c>
      <c r="DT36" s="1">
        <f t="shared" ref="DT36:DT41" si="291">(BX36*((((DL36-$CH$42)*($DT$33-$CQ$42)))/(SQRT($DA$42*$DJ$42))))</f>
        <v>0</v>
      </c>
    </row>
    <row r="37" spans="42:124" x14ac:dyDescent="0.25">
      <c r="AP37" s="5">
        <v>2</v>
      </c>
      <c r="AQ37" s="1">
        <v>0</v>
      </c>
      <c r="AR37" s="1">
        <v>0</v>
      </c>
      <c r="AS37" s="5">
        <v>4</v>
      </c>
      <c r="AT37" s="5">
        <v>2</v>
      </c>
      <c r="AU37" s="5">
        <v>3</v>
      </c>
      <c r="AV37" s="5">
        <v>0</v>
      </c>
      <c r="AW37" s="5">
        <v>0</v>
      </c>
      <c r="AX37" s="9" t="s">
        <v>7</v>
      </c>
      <c r="AY37" s="5">
        <v>2</v>
      </c>
      <c r="AZ37" s="1">
        <v>0</v>
      </c>
      <c r="BA37" s="5">
        <v>1</v>
      </c>
      <c r="BB37" s="5">
        <v>4</v>
      </c>
      <c r="BC37" s="5">
        <v>2</v>
      </c>
      <c r="BD37" s="1">
        <v>0</v>
      </c>
      <c r="BE37" s="1">
        <v>0</v>
      </c>
      <c r="BF37" s="1">
        <v>0</v>
      </c>
      <c r="BG37" s="9" t="s">
        <v>8</v>
      </c>
      <c r="BH37" s="1">
        <f t="shared" si="4"/>
        <v>4</v>
      </c>
      <c r="BI37" s="1">
        <f t="shared" si="144"/>
        <v>0</v>
      </c>
      <c r="BJ37" s="1">
        <f t="shared" si="145"/>
        <v>1</v>
      </c>
      <c r="BK37" s="1">
        <f t="shared" si="146"/>
        <v>8</v>
      </c>
      <c r="BL37" s="1">
        <f t="shared" si="147"/>
        <v>4</v>
      </c>
      <c r="BM37" s="1">
        <f t="shared" si="147"/>
        <v>3</v>
      </c>
      <c r="BN37" s="1">
        <f t="shared" si="148"/>
        <v>0</v>
      </c>
      <c r="BO37" s="1">
        <f t="shared" si="149"/>
        <v>0</v>
      </c>
      <c r="BQ37" s="23">
        <f t="shared" si="250"/>
        <v>2.2727272727272728E-2</v>
      </c>
      <c r="BR37" s="23">
        <f t="shared" si="251"/>
        <v>0</v>
      </c>
      <c r="BS37" s="23">
        <f t="shared" si="251"/>
        <v>5.681818181818182E-3</v>
      </c>
      <c r="BT37" s="23">
        <f t="shared" si="251"/>
        <v>4.5454545454545456E-2</v>
      </c>
      <c r="BU37" s="23">
        <f t="shared" si="251"/>
        <v>2.2727272727272728E-2</v>
      </c>
      <c r="BV37" s="23">
        <f t="shared" si="251"/>
        <v>1.7045454545454544E-2</v>
      </c>
      <c r="BW37" s="23">
        <f t="shared" si="251"/>
        <v>0</v>
      </c>
      <c r="BX37" s="23">
        <f t="shared" si="241"/>
        <v>0</v>
      </c>
      <c r="CA37" s="1">
        <f>(3*BQ37)</f>
        <v>6.8181818181818177E-2</v>
      </c>
      <c r="CB37" s="1">
        <f t="shared" ref="CB37" si="292">(3*BR37)</f>
        <v>0</v>
      </c>
      <c r="CC37" s="1">
        <f t="shared" ref="CC37" si="293">(3*BS37)</f>
        <v>1.7045454545454544E-2</v>
      </c>
      <c r="CD37" s="1">
        <f t="shared" ref="CD37" si="294">(3*BT37)</f>
        <v>0.13636363636363635</v>
      </c>
      <c r="CE37" s="1">
        <f t="shared" ref="CE37" si="295">(3*BU37)</f>
        <v>6.8181818181818177E-2</v>
      </c>
      <c r="CF37" s="1">
        <f t="shared" ref="CF37" si="296">(3*BV37)</f>
        <v>5.1136363636363633E-2</v>
      </c>
      <c r="CG37" s="1">
        <f t="shared" ref="CG37" si="297">(3*BW37)</f>
        <v>0</v>
      </c>
      <c r="CH37" s="1">
        <f t="shared" ref="CH37" si="298">(3*BX37)</f>
        <v>0</v>
      </c>
      <c r="CJ37" s="1">
        <f t="shared" si="259"/>
        <v>0</v>
      </c>
      <c r="CK37" s="1">
        <f t="shared" si="260"/>
        <v>0</v>
      </c>
      <c r="CL37" s="1">
        <f t="shared" si="261"/>
        <v>1.1363636363636364E-2</v>
      </c>
      <c r="CM37" s="1">
        <f t="shared" si="262"/>
        <v>0.13636363636363635</v>
      </c>
      <c r="CN37" s="1">
        <f t="shared" si="263"/>
        <v>9.0909090909090912E-2</v>
      </c>
      <c r="CO37" s="1">
        <f t="shared" si="264"/>
        <v>8.5227272727272721E-2</v>
      </c>
      <c r="CP37" s="1">
        <f t="shared" si="265"/>
        <v>0</v>
      </c>
      <c r="CQ37" s="1">
        <f t="shared" si="266"/>
        <v>0</v>
      </c>
      <c r="CT37" s="1">
        <f>BQ37*((3-$CH$42)^2)</f>
        <v>8.877840909090896E-3</v>
      </c>
      <c r="CU37" s="1">
        <f t="shared" ref="CU37:DA37" si="299">BR37*((3-$CH$42)^2)</f>
        <v>0</v>
      </c>
      <c r="CV37" s="1">
        <f t="shared" si="299"/>
        <v>2.219460227272724E-3</v>
      </c>
      <c r="CW37" s="1">
        <f t="shared" si="299"/>
        <v>1.7755681818181792E-2</v>
      </c>
      <c r="CX37" s="1">
        <f t="shared" si="299"/>
        <v>8.877840909090896E-3</v>
      </c>
      <c r="CY37" s="1">
        <f t="shared" si="299"/>
        <v>6.6583806818181716E-3</v>
      </c>
      <c r="CZ37" s="1">
        <f t="shared" si="299"/>
        <v>0</v>
      </c>
      <c r="DA37" s="1">
        <f t="shared" si="299"/>
        <v>0</v>
      </c>
      <c r="DC37" s="1">
        <f t="shared" si="268"/>
        <v>0.12819602272727273</v>
      </c>
      <c r="DD37" s="1">
        <f t="shared" si="269"/>
        <v>0</v>
      </c>
      <c r="DE37" s="1">
        <f t="shared" si="270"/>
        <v>7.9900568181818187E-4</v>
      </c>
      <c r="DF37" s="1">
        <f t="shared" si="271"/>
        <v>1.775568181818182E-2</v>
      </c>
      <c r="DG37" s="1">
        <f t="shared" si="272"/>
        <v>6.0014204545454544E-2</v>
      </c>
      <c r="DH37" s="1">
        <f t="shared" si="273"/>
        <v>0.11745383522727272</v>
      </c>
      <c r="DI37" s="1">
        <f t="shared" si="274"/>
        <v>0</v>
      </c>
      <c r="DJ37" s="1">
        <f t="shared" si="275"/>
        <v>0</v>
      </c>
      <c r="DL37" s="7">
        <v>3</v>
      </c>
      <c r="DM37" s="1">
        <f t="shared" si="284"/>
        <v>-7.7996715927750367E-3</v>
      </c>
      <c r="DN37" s="1">
        <f t="shared" si="285"/>
        <v>0</v>
      </c>
      <c r="DO37" s="1">
        <f t="shared" si="286"/>
        <v>-3.0788177339901467E-4</v>
      </c>
      <c r="DP37" s="1">
        <f>(BT37*((((DL37-$CH$42)*($DP$33-$CQ$42)))/(SQRT($DA$42*$DJ$42))))</f>
        <v>4.1050903119868622E-3</v>
      </c>
      <c r="DQ37" s="1">
        <f>(BU37*((((DL37-$CH$42)*($DQ$33-$CQ$42)))/(SQRT($DA$42*$DJ$42))))</f>
        <v>5.3366174055829206E-3</v>
      </c>
      <c r="DR37" s="1">
        <f t="shared" si="289"/>
        <v>6.4655172413793068E-3</v>
      </c>
      <c r="DS37" s="1">
        <f t="shared" si="290"/>
        <v>0</v>
      </c>
      <c r="DT37" s="1">
        <f t="shared" si="291"/>
        <v>0</v>
      </c>
    </row>
    <row r="38" spans="42:124" x14ac:dyDescent="0.25">
      <c r="AP38" s="5">
        <v>2</v>
      </c>
      <c r="AQ38" s="1">
        <v>0</v>
      </c>
      <c r="AR38" s="5">
        <v>1</v>
      </c>
      <c r="AS38" s="5">
        <v>2</v>
      </c>
      <c r="AT38" s="5">
        <v>13</v>
      </c>
      <c r="AU38" s="5">
        <v>7</v>
      </c>
      <c r="AV38" s="1">
        <v>1</v>
      </c>
      <c r="AW38" s="1">
        <v>0</v>
      </c>
      <c r="AY38" s="5">
        <v>7</v>
      </c>
      <c r="AZ38" s="1">
        <v>0</v>
      </c>
      <c r="BA38" s="5">
        <v>1</v>
      </c>
      <c r="BB38" s="5">
        <v>2</v>
      </c>
      <c r="BC38" s="5">
        <v>13</v>
      </c>
      <c r="BD38" s="5">
        <v>2</v>
      </c>
      <c r="BE38" s="1">
        <v>0</v>
      </c>
      <c r="BF38" s="1">
        <v>0</v>
      </c>
      <c r="BH38" s="1">
        <f t="shared" si="4"/>
        <v>9</v>
      </c>
      <c r="BI38" s="1">
        <f t="shared" si="144"/>
        <v>0</v>
      </c>
      <c r="BJ38" s="1">
        <f t="shared" si="145"/>
        <v>2</v>
      </c>
      <c r="BK38" s="1">
        <f t="shared" si="146"/>
        <v>4</v>
      </c>
      <c r="BL38" s="1">
        <f t="shared" si="147"/>
        <v>26</v>
      </c>
      <c r="BM38" s="1">
        <f t="shared" si="147"/>
        <v>9</v>
      </c>
      <c r="BN38" s="1">
        <f t="shared" si="148"/>
        <v>1</v>
      </c>
      <c r="BO38" s="1">
        <f t="shared" si="149"/>
        <v>0</v>
      </c>
      <c r="BQ38" s="23">
        <f t="shared" si="250"/>
        <v>5.113636363636364E-2</v>
      </c>
      <c r="BR38" s="23">
        <f t="shared" si="251"/>
        <v>0</v>
      </c>
      <c r="BS38" s="23">
        <f t="shared" si="251"/>
        <v>1.1363636363636364E-2</v>
      </c>
      <c r="BT38" s="23">
        <f t="shared" si="251"/>
        <v>2.2727272727272728E-2</v>
      </c>
      <c r="BU38" s="23">
        <f t="shared" si="251"/>
        <v>0.14772727272727273</v>
      </c>
      <c r="BV38" s="23">
        <f t="shared" si="251"/>
        <v>5.113636363636364E-2</v>
      </c>
      <c r="BW38" s="23">
        <f t="shared" si="251"/>
        <v>5.681818181818182E-3</v>
      </c>
      <c r="BX38" s="23">
        <f t="shared" si="241"/>
        <v>0</v>
      </c>
      <c r="CA38" s="1">
        <f>(4*BQ38)</f>
        <v>0.20454545454545456</v>
      </c>
      <c r="CB38" s="1">
        <f t="shared" ref="CB38" si="300">(4*BR38)</f>
        <v>0</v>
      </c>
      <c r="CC38" s="1">
        <f t="shared" ref="CC38" si="301">(4*BS38)</f>
        <v>4.5454545454545456E-2</v>
      </c>
      <c r="CD38" s="1">
        <f t="shared" ref="CD38" si="302">(4*BT38)</f>
        <v>9.0909090909090912E-2</v>
      </c>
      <c r="CE38" s="1">
        <f t="shared" ref="CE38" si="303">(4*BU38)</f>
        <v>0.59090909090909094</v>
      </c>
      <c r="CF38" s="1">
        <f t="shared" ref="CF38" si="304">(4*BV38)</f>
        <v>0.20454545454545456</v>
      </c>
      <c r="CG38" s="1">
        <f t="shared" ref="CG38" si="305">(4*BW38)</f>
        <v>2.2727272727272728E-2</v>
      </c>
      <c r="CH38" s="1">
        <f t="shared" ref="CH38" si="306">(4*BX38)</f>
        <v>0</v>
      </c>
      <c r="CJ38" s="1">
        <f t="shared" si="259"/>
        <v>0</v>
      </c>
      <c r="CK38" s="1">
        <f t="shared" si="260"/>
        <v>0</v>
      </c>
      <c r="CL38" s="1">
        <f t="shared" si="261"/>
        <v>2.2727272727272728E-2</v>
      </c>
      <c r="CM38" s="1">
        <f t="shared" si="262"/>
        <v>6.8181818181818177E-2</v>
      </c>
      <c r="CN38" s="1">
        <f t="shared" si="263"/>
        <v>0.59090909090909094</v>
      </c>
      <c r="CO38" s="1">
        <f t="shared" si="264"/>
        <v>0.25568181818181818</v>
      </c>
      <c r="CP38" s="1">
        <f t="shared" si="265"/>
        <v>3.4090909090909088E-2</v>
      </c>
      <c r="CQ38" s="1">
        <f t="shared" si="266"/>
        <v>0</v>
      </c>
      <c r="CT38" s="1">
        <f>BQ38*((4-$CH$42)^2)</f>
        <v>0.13503196022727268</v>
      </c>
      <c r="CU38" s="1">
        <f t="shared" ref="CU38:DA38" si="307">BR38*((4-$CH$42)^2)</f>
        <v>0</v>
      </c>
      <c r="CV38" s="1">
        <f t="shared" si="307"/>
        <v>3.0007102272727258E-2</v>
      </c>
      <c r="CW38" s="1">
        <f t="shared" si="307"/>
        <v>6.0014204545454516E-2</v>
      </c>
      <c r="CX38" s="1">
        <f t="shared" si="307"/>
        <v>0.39009232954545436</v>
      </c>
      <c r="CY38" s="1">
        <f t="shared" si="307"/>
        <v>0.13503196022727268</v>
      </c>
      <c r="CZ38" s="1">
        <f t="shared" si="307"/>
        <v>1.5003551136363629E-2</v>
      </c>
      <c r="DA38" s="1">
        <f t="shared" si="307"/>
        <v>0</v>
      </c>
      <c r="DC38" s="1">
        <f t="shared" si="268"/>
        <v>0.28844105113636365</v>
      </c>
      <c r="DD38" s="1">
        <f t="shared" si="269"/>
        <v>0</v>
      </c>
      <c r="DE38" s="1">
        <f t="shared" si="270"/>
        <v>1.5980113636363637E-3</v>
      </c>
      <c r="DF38" s="1">
        <f t="shared" si="271"/>
        <v>8.8778409090909099E-3</v>
      </c>
      <c r="DG38" s="1">
        <f t="shared" si="272"/>
        <v>0.39009232954545459</v>
      </c>
      <c r="DH38" s="1">
        <f t="shared" si="273"/>
        <v>0.35236150568181818</v>
      </c>
      <c r="DI38" s="1">
        <f t="shared" si="274"/>
        <v>7.4662642045454544E-2</v>
      </c>
      <c r="DJ38" s="1">
        <f t="shared" si="275"/>
        <v>0</v>
      </c>
      <c r="DL38" s="7">
        <v>4</v>
      </c>
      <c r="DM38" s="1">
        <f t="shared" si="284"/>
        <v>-4.5628078817733987E-2</v>
      </c>
      <c r="DN38" s="1">
        <f>(BR38*((((DL38-$CH$42)*($DN$33-$CQ$42)))/(SQRT($DA$42*$DJ$42))))</f>
        <v>0</v>
      </c>
      <c r="DO38" s="1">
        <f>(BS38*((((DL38-$CH$42)*($DO$33-$CQ$42)))/(SQRT($DA$42*$DJ$42))))</f>
        <v>-1.6009852216748767E-3</v>
      </c>
      <c r="DP38" s="1">
        <f t="shared" si="287"/>
        <v>5.3366174055829224E-3</v>
      </c>
      <c r="DQ38" s="1">
        <f t="shared" si="288"/>
        <v>9.0188834154351388E-2</v>
      </c>
      <c r="DR38" s="1">
        <f t="shared" si="289"/>
        <v>5.0431034482758624E-2</v>
      </c>
      <c r="DS38" s="1">
        <f t="shared" si="290"/>
        <v>7.7380952380952375E-3</v>
      </c>
      <c r="DT38" s="1">
        <f t="shared" si="291"/>
        <v>0</v>
      </c>
    </row>
    <row r="39" spans="42:124" x14ac:dyDescent="0.25">
      <c r="AP39" s="1">
        <v>5</v>
      </c>
      <c r="AQ39" s="1">
        <v>0</v>
      </c>
      <c r="AR39" s="5">
        <v>1</v>
      </c>
      <c r="AS39" s="1">
        <v>0</v>
      </c>
      <c r="AT39" s="5">
        <v>2</v>
      </c>
      <c r="AU39" s="5">
        <v>0</v>
      </c>
      <c r="AV39" s="5">
        <v>2</v>
      </c>
      <c r="AW39" s="5">
        <v>0</v>
      </c>
      <c r="AY39" s="1">
        <v>0</v>
      </c>
      <c r="AZ39" s="1">
        <v>0</v>
      </c>
      <c r="BA39" s="1">
        <v>1</v>
      </c>
      <c r="BB39" s="5">
        <v>3</v>
      </c>
      <c r="BC39" s="5">
        <v>7</v>
      </c>
      <c r="BD39" s="5">
        <v>0</v>
      </c>
      <c r="BE39" s="1">
        <v>1</v>
      </c>
      <c r="BF39" s="1">
        <v>0</v>
      </c>
      <c r="BH39" s="1">
        <f t="shared" si="4"/>
        <v>5</v>
      </c>
      <c r="BI39" s="1">
        <f t="shared" si="144"/>
        <v>0</v>
      </c>
      <c r="BJ39" s="1">
        <f t="shared" si="145"/>
        <v>2</v>
      </c>
      <c r="BK39" s="1">
        <f t="shared" si="146"/>
        <v>3</v>
      </c>
      <c r="BL39" s="1">
        <f t="shared" si="147"/>
        <v>9</v>
      </c>
      <c r="BM39" s="1">
        <f t="shared" si="147"/>
        <v>0</v>
      </c>
      <c r="BN39" s="1">
        <f t="shared" si="148"/>
        <v>3</v>
      </c>
      <c r="BO39" s="1">
        <f t="shared" si="149"/>
        <v>0</v>
      </c>
      <c r="BQ39" s="23">
        <f t="shared" si="250"/>
        <v>2.8409090909090908E-2</v>
      </c>
      <c r="BR39" s="23">
        <f t="shared" si="251"/>
        <v>0</v>
      </c>
      <c r="BS39" s="23">
        <f t="shared" si="251"/>
        <v>1.1363636363636364E-2</v>
      </c>
      <c r="BT39" s="23">
        <f t="shared" si="251"/>
        <v>1.7045454545454544E-2</v>
      </c>
      <c r="BU39" s="23">
        <f t="shared" si="251"/>
        <v>5.113636363636364E-2</v>
      </c>
      <c r="BV39" s="23">
        <f t="shared" si="251"/>
        <v>0</v>
      </c>
      <c r="BW39" s="23">
        <f t="shared" si="251"/>
        <v>1.7045454545454544E-2</v>
      </c>
      <c r="BX39" s="23">
        <f t="shared" si="241"/>
        <v>0</v>
      </c>
      <c r="CA39" s="1">
        <f>(5*BQ39)</f>
        <v>0.14204545454545453</v>
      </c>
      <c r="CB39" s="1">
        <f t="shared" ref="CB39" si="308">(5*BR39)</f>
        <v>0</v>
      </c>
      <c r="CC39" s="1">
        <f t="shared" ref="CC39" si="309">(5*BS39)</f>
        <v>5.6818181818181823E-2</v>
      </c>
      <c r="CD39" s="1">
        <f t="shared" ref="CD39" si="310">(5*BT39)</f>
        <v>8.5227272727272721E-2</v>
      </c>
      <c r="CE39" s="1">
        <f t="shared" ref="CE39" si="311">(5*BU39)</f>
        <v>0.25568181818181818</v>
      </c>
      <c r="CF39" s="1">
        <f t="shared" ref="CF39" si="312">(5*BV39)</f>
        <v>0</v>
      </c>
      <c r="CG39" s="1">
        <f t="shared" ref="CG39" si="313">(5*BW39)</f>
        <v>8.5227272727272721E-2</v>
      </c>
      <c r="CH39" s="1">
        <f t="shared" ref="CH39" si="314">(5*BX39)</f>
        <v>0</v>
      </c>
      <c r="CJ39" s="1">
        <f t="shared" si="259"/>
        <v>0</v>
      </c>
      <c r="CK39" s="1">
        <f t="shared" si="260"/>
        <v>0</v>
      </c>
      <c r="CL39" s="1">
        <f t="shared" si="261"/>
        <v>2.2727272727272728E-2</v>
      </c>
      <c r="CM39" s="1">
        <f t="shared" si="262"/>
        <v>5.1136363636363633E-2</v>
      </c>
      <c r="CN39" s="1">
        <f t="shared" si="263"/>
        <v>0.20454545454545456</v>
      </c>
      <c r="CO39" s="1">
        <f t="shared" si="264"/>
        <v>0</v>
      </c>
      <c r="CP39" s="1">
        <f t="shared" si="265"/>
        <v>0.10227272727272727</v>
      </c>
      <c r="CQ39" s="1">
        <f t="shared" si="266"/>
        <v>0</v>
      </c>
      <c r="CT39" s="1">
        <f>BQ39*((5-$CH$42)^2)</f>
        <v>0.19575639204545447</v>
      </c>
      <c r="CU39" s="1">
        <f t="shared" ref="CU39:DA39" si="315">BR39*((5-$CH$42)^2)</f>
        <v>0</v>
      </c>
      <c r="CV39" s="1">
        <f t="shared" si="315"/>
        <v>7.8302556818181795E-2</v>
      </c>
      <c r="CW39" s="1">
        <f t="shared" si="315"/>
        <v>0.11745383522727268</v>
      </c>
      <c r="CX39" s="1">
        <f t="shared" si="315"/>
        <v>0.35236150568181807</v>
      </c>
      <c r="CY39" s="1">
        <f t="shared" si="315"/>
        <v>0</v>
      </c>
      <c r="CZ39" s="1">
        <f t="shared" si="315"/>
        <v>0.11745383522727268</v>
      </c>
      <c r="DA39" s="1">
        <f t="shared" si="315"/>
        <v>0</v>
      </c>
      <c r="DC39" s="1">
        <f t="shared" si="268"/>
        <v>0.16024502840909091</v>
      </c>
      <c r="DD39" s="1">
        <f t="shared" si="269"/>
        <v>0</v>
      </c>
      <c r="DE39" s="1">
        <f t="shared" si="270"/>
        <v>1.5980113636363637E-3</v>
      </c>
      <c r="DF39" s="1">
        <f t="shared" si="271"/>
        <v>6.6583806818181811E-3</v>
      </c>
      <c r="DG39" s="1">
        <f t="shared" si="272"/>
        <v>0.13503196022727273</v>
      </c>
      <c r="DH39" s="1">
        <f t="shared" si="273"/>
        <v>0</v>
      </c>
      <c r="DI39" s="1">
        <f t="shared" si="274"/>
        <v>0.22398792613636362</v>
      </c>
      <c r="DJ39" s="1">
        <f t="shared" si="275"/>
        <v>0</v>
      </c>
      <c r="DL39" s="7">
        <v>5</v>
      </c>
      <c r="DM39" s="1">
        <f t="shared" si="284"/>
        <v>-4.0948275862068971E-2</v>
      </c>
      <c r="DN39" s="1">
        <f t="shared" si="285"/>
        <v>0</v>
      </c>
      <c r="DO39" s="1">
        <f t="shared" si="286"/>
        <v>-2.5862068965517245E-3</v>
      </c>
      <c r="DP39" s="1">
        <f t="shared" si="287"/>
        <v>6.4655172413793103E-3</v>
      </c>
      <c r="DQ39" s="1">
        <f t="shared" si="288"/>
        <v>5.0431034482758624E-2</v>
      </c>
      <c r="DR39" s="1">
        <f t="shared" si="289"/>
        <v>0</v>
      </c>
      <c r="DS39" s="1">
        <f t="shared" si="290"/>
        <v>3.7499999999999999E-2</v>
      </c>
      <c r="DT39" s="1">
        <f t="shared" si="291"/>
        <v>0</v>
      </c>
    </row>
    <row r="40" spans="42:124" x14ac:dyDescent="0.25">
      <c r="AP40" s="5">
        <v>1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2">
        <v>0</v>
      </c>
      <c r="AY40" s="5">
        <v>0</v>
      </c>
      <c r="AZ40" s="1">
        <v>0</v>
      </c>
      <c r="BA40" s="1">
        <v>0</v>
      </c>
      <c r="BB40" s="5">
        <v>0</v>
      </c>
      <c r="BC40" s="1">
        <v>1</v>
      </c>
      <c r="BD40" s="5">
        <v>2</v>
      </c>
      <c r="BE40" s="1">
        <v>0</v>
      </c>
      <c r="BF40" s="1">
        <v>0</v>
      </c>
      <c r="BH40" s="1">
        <f t="shared" si="4"/>
        <v>1</v>
      </c>
      <c r="BI40" s="1">
        <f t="shared" si="144"/>
        <v>0</v>
      </c>
      <c r="BJ40" s="1">
        <f t="shared" si="145"/>
        <v>0</v>
      </c>
      <c r="BK40" s="1">
        <f t="shared" si="146"/>
        <v>0</v>
      </c>
      <c r="BL40" s="1">
        <f t="shared" si="147"/>
        <v>1</v>
      </c>
      <c r="BM40" s="1">
        <f t="shared" si="147"/>
        <v>3</v>
      </c>
      <c r="BN40" s="1">
        <f t="shared" si="148"/>
        <v>0</v>
      </c>
      <c r="BO40" s="1">
        <f t="shared" si="149"/>
        <v>0</v>
      </c>
      <c r="BQ40" s="23">
        <f t="shared" si="250"/>
        <v>5.681818181818182E-3</v>
      </c>
      <c r="BR40" s="23">
        <f t="shared" si="251"/>
        <v>0</v>
      </c>
      <c r="BS40" s="23">
        <f t="shared" si="251"/>
        <v>0</v>
      </c>
      <c r="BT40" s="23">
        <f t="shared" si="251"/>
        <v>0</v>
      </c>
      <c r="BU40" s="23">
        <f t="shared" si="251"/>
        <v>5.681818181818182E-3</v>
      </c>
      <c r="BV40" s="23">
        <f t="shared" si="251"/>
        <v>1.7045454545454544E-2</v>
      </c>
      <c r="BW40" s="23">
        <f t="shared" si="251"/>
        <v>0</v>
      </c>
      <c r="BX40" s="23">
        <f t="shared" si="241"/>
        <v>0</v>
      </c>
      <c r="CA40" s="1">
        <f>(6*BQ40)</f>
        <v>3.4090909090909088E-2</v>
      </c>
      <c r="CB40" s="1">
        <f t="shared" ref="CB40" si="316">(6*BR40)</f>
        <v>0</v>
      </c>
      <c r="CC40" s="1">
        <f t="shared" ref="CC40" si="317">(6*BS40)</f>
        <v>0</v>
      </c>
      <c r="CD40" s="1">
        <f t="shared" ref="CD40" si="318">(6*BT40)</f>
        <v>0</v>
      </c>
      <c r="CE40" s="1">
        <f t="shared" ref="CE40" si="319">(6*BU40)</f>
        <v>3.4090909090909088E-2</v>
      </c>
      <c r="CF40" s="1">
        <f t="shared" ref="CF40" si="320">(6*BV40)</f>
        <v>0.10227272727272727</v>
      </c>
      <c r="CG40" s="1">
        <f t="shared" ref="CG40" si="321">(6*BW40)</f>
        <v>0</v>
      </c>
      <c r="CH40" s="1">
        <f t="shared" ref="CH40" si="322">(6*BX40)</f>
        <v>0</v>
      </c>
      <c r="CJ40" s="1">
        <f t="shared" si="259"/>
        <v>0</v>
      </c>
      <c r="CK40" s="1">
        <f>(1*BR40)</f>
        <v>0</v>
      </c>
      <c r="CL40" s="1">
        <f t="shared" si="261"/>
        <v>0</v>
      </c>
      <c r="CM40" s="1">
        <f t="shared" si="262"/>
        <v>0</v>
      </c>
      <c r="CN40" s="1">
        <f t="shared" si="263"/>
        <v>2.2727272727272728E-2</v>
      </c>
      <c r="CO40" s="1">
        <f t="shared" si="264"/>
        <v>8.5227272727272721E-2</v>
      </c>
      <c r="CP40" s="1">
        <f t="shared" si="265"/>
        <v>0</v>
      </c>
      <c r="CQ40" s="1">
        <f t="shared" si="266"/>
        <v>0</v>
      </c>
      <c r="CT40" s="1">
        <f>BQ40*((6-$CH$42)^2)</f>
        <v>7.466264204545453E-2</v>
      </c>
      <c r="CU40" s="1">
        <f t="shared" ref="CU40:DA40" si="323">BR40*((6-$CH$42)^2)</f>
        <v>0</v>
      </c>
      <c r="CV40" s="1">
        <f t="shared" si="323"/>
        <v>0</v>
      </c>
      <c r="CW40" s="1">
        <f t="shared" si="323"/>
        <v>0</v>
      </c>
      <c r="CX40" s="1">
        <f t="shared" si="323"/>
        <v>7.466264204545453E-2</v>
      </c>
      <c r="CY40" s="1">
        <f t="shared" si="323"/>
        <v>0.22398792613636356</v>
      </c>
      <c r="CZ40" s="1">
        <f t="shared" si="323"/>
        <v>0</v>
      </c>
      <c r="DA40" s="1">
        <f t="shared" si="323"/>
        <v>0</v>
      </c>
      <c r="DC40" s="1">
        <f t="shared" si="268"/>
        <v>3.2049005681818184E-2</v>
      </c>
      <c r="DD40" s="1">
        <f t="shared" si="269"/>
        <v>0</v>
      </c>
      <c r="DE40" s="1">
        <f t="shared" si="270"/>
        <v>0</v>
      </c>
      <c r="DF40" s="1">
        <f t="shared" si="271"/>
        <v>0</v>
      </c>
      <c r="DG40" s="1">
        <f t="shared" si="272"/>
        <v>1.5003551136363636E-2</v>
      </c>
      <c r="DH40" s="1">
        <f t="shared" si="273"/>
        <v>0.11745383522727272</v>
      </c>
      <c r="DI40" s="1">
        <f t="shared" si="274"/>
        <v>0</v>
      </c>
      <c r="DJ40" s="1">
        <f t="shared" si="275"/>
        <v>0</v>
      </c>
      <c r="DL40" s="7">
        <v>6</v>
      </c>
      <c r="DM40" s="1">
        <f t="shared" si="284"/>
        <v>-1.1309523809523809E-2</v>
      </c>
      <c r="DN40" s="1">
        <f t="shared" si="285"/>
        <v>0</v>
      </c>
      <c r="DO40" s="1">
        <f t="shared" si="286"/>
        <v>0</v>
      </c>
      <c r="DP40" s="1">
        <f t="shared" si="287"/>
        <v>0</v>
      </c>
      <c r="DQ40" s="1">
        <f t="shared" si="288"/>
        <v>7.7380952380952384E-3</v>
      </c>
      <c r="DR40" s="1">
        <f t="shared" si="289"/>
        <v>3.7499999999999999E-2</v>
      </c>
      <c r="DS40" s="1">
        <f t="shared" si="290"/>
        <v>0</v>
      </c>
      <c r="DT40" s="1">
        <f t="shared" si="291"/>
        <v>0</v>
      </c>
    </row>
    <row r="41" spans="42:124" x14ac:dyDescent="0.25"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 s="5">
        <v>0</v>
      </c>
      <c r="AZ41" s="1">
        <v>0</v>
      </c>
      <c r="BA41" s="1">
        <v>0</v>
      </c>
      <c r="BB41" s="5">
        <v>0</v>
      </c>
      <c r="BC41" s="1">
        <v>0</v>
      </c>
      <c r="BD41" s="5">
        <v>0</v>
      </c>
      <c r="BE41" s="2">
        <v>0</v>
      </c>
      <c r="BF41" s="1">
        <v>0</v>
      </c>
      <c r="BH41" s="1">
        <f t="shared" si="4"/>
        <v>0</v>
      </c>
      <c r="BI41" s="1">
        <f t="shared" si="144"/>
        <v>0</v>
      </c>
      <c r="BJ41" s="1">
        <f t="shared" si="145"/>
        <v>0</v>
      </c>
      <c r="BK41" s="1">
        <f t="shared" si="146"/>
        <v>0</v>
      </c>
      <c r="BL41" s="1">
        <f t="shared" si="147"/>
        <v>0</v>
      </c>
      <c r="BM41" s="18">
        <f t="shared" si="147"/>
        <v>0</v>
      </c>
      <c r="BN41" s="1">
        <f t="shared" si="148"/>
        <v>0</v>
      </c>
      <c r="BO41" s="1">
        <f t="shared" si="149"/>
        <v>0</v>
      </c>
      <c r="BQ41" s="23">
        <f t="shared" si="250"/>
        <v>0</v>
      </c>
      <c r="BR41" s="23">
        <f t="shared" si="251"/>
        <v>0</v>
      </c>
      <c r="BS41" s="23">
        <f t="shared" si="251"/>
        <v>0</v>
      </c>
      <c r="BT41" s="23">
        <f t="shared" si="251"/>
        <v>0</v>
      </c>
      <c r="BU41" s="23">
        <f t="shared" si="251"/>
        <v>0</v>
      </c>
      <c r="BV41" s="23">
        <f t="shared" si="251"/>
        <v>0</v>
      </c>
      <c r="BW41" s="23">
        <f t="shared" si="251"/>
        <v>0</v>
      </c>
      <c r="BX41" s="23">
        <f t="shared" si="241"/>
        <v>0</v>
      </c>
      <c r="CA41" s="1">
        <f>(7*BQ41)</f>
        <v>0</v>
      </c>
      <c r="CB41" s="1">
        <f t="shared" ref="CB41" si="324">(7*BR41)</f>
        <v>0</v>
      </c>
      <c r="CC41" s="1">
        <f t="shared" ref="CC41" si="325">(7*BS41)</f>
        <v>0</v>
      </c>
      <c r="CD41" s="1">
        <f t="shared" ref="CD41" si="326">(7*BT41)</f>
        <v>0</v>
      </c>
      <c r="CE41" s="1">
        <f t="shared" ref="CE41" si="327">(7*BU41)</f>
        <v>0</v>
      </c>
      <c r="CF41" s="1">
        <f t="shared" ref="CF41" si="328">(7*BV41)</f>
        <v>0</v>
      </c>
      <c r="CG41" s="1">
        <f t="shared" ref="CG41" si="329">(7*BW41)</f>
        <v>0</v>
      </c>
      <c r="CH41" s="1">
        <f t="shared" ref="CH41" si="330">(7*BX41)</f>
        <v>0</v>
      </c>
      <c r="CJ41" s="1">
        <f>(0*BQ41)</f>
        <v>0</v>
      </c>
      <c r="CK41" s="1">
        <f>(1*BR41)</f>
        <v>0</v>
      </c>
      <c r="CL41" s="1">
        <f t="shared" si="261"/>
        <v>0</v>
      </c>
      <c r="CM41" s="1">
        <f t="shared" si="262"/>
        <v>0</v>
      </c>
      <c r="CN41" s="1">
        <f t="shared" si="263"/>
        <v>0</v>
      </c>
      <c r="CO41" s="1">
        <f t="shared" si="264"/>
        <v>0</v>
      </c>
      <c r="CP41" s="1">
        <f t="shared" si="265"/>
        <v>0</v>
      </c>
      <c r="CQ41" s="1">
        <f t="shared" si="266"/>
        <v>0</v>
      </c>
      <c r="CT41" s="1">
        <f>BQ41*((7-$CH$42)^2)</f>
        <v>0</v>
      </c>
      <c r="CU41" s="1">
        <f t="shared" ref="CU41:DA41" si="331">BR41*((7-$CH$42)^2)</f>
        <v>0</v>
      </c>
      <c r="CV41" s="1">
        <f t="shared" si="331"/>
        <v>0</v>
      </c>
      <c r="CW41" s="1">
        <f t="shared" si="331"/>
        <v>0</v>
      </c>
      <c r="CX41" s="1">
        <f t="shared" si="331"/>
        <v>0</v>
      </c>
      <c r="CY41" s="1">
        <f t="shared" si="331"/>
        <v>0</v>
      </c>
      <c r="CZ41" s="1">
        <f t="shared" si="331"/>
        <v>0</v>
      </c>
      <c r="DA41" s="1">
        <f t="shared" si="331"/>
        <v>0</v>
      </c>
      <c r="DC41" s="1">
        <f t="shared" si="268"/>
        <v>0</v>
      </c>
      <c r="DD41" s="1">
        <f t="shared" si="269"/>
        <v>0</v>
      </c>
      <c r="DE41" s="1">
        <f t="shared" si="270"/>
        <v>0</v>
      </c>
      <c r="DF41" s="1">
        <f t="shared" si="271"/>
        <v>0</v>
      </c>
      <c r="DG41" s="1">
        <f t="shared" si="272"/>
        <v>0</v>
      </c>
      <c r="DH41" s="1">
        <f t="shared" si="273"/>
        <v>0</v>
      </c>
      <c r="DI41" s="1">
        <f t="shared" si="274"/>
        <v>0</v>
      </c>
      <c r="DJ41" s="1">
        <f t="shared" si="275"/>
        <v>0</v>
      </c>
      <c r="DL41" s="7">
        <v>7</v>
      </c>
      <c r="DM41" s="1">
        <f t="shared" si="284"/>
        <v>0</v>
      </c>
      <c r="DN41" s="1">
        <f t="shared" si="285"/>
        <v>0</v>
      </c>
      <c r="DO41" s="1">
        <f t="shared" si="286"/>
        <v>0</v>
      </c>
      <c r="DP41" s="1">
        <f t="shared" si="287"/>
        <v>0</v>
      </c>
      <c r="DQ41" s="1">
        <f t="shared" si="288"/>
        <v>0</v>
      </c>
      <c r="DR41" s="1">
        <f t="shared" si="289"/>
        <v>0</v>
      </c>
      <c r="DS41" s="1">
        <f>(BW41*((((DL41-$CH$42)*($DS$33-$CQ$42)))/(SQRT($DA$42*$DJ$42))))</f>
        <v>0</v>
      </c>
      <c r="DT41" s="1">
        <f t="shared" si="291"/>
        <v>0</v>
      </c>
    </row>
    <row r="42" spans="42:124" x14ac:dyDescent="0.25">
      <c r="BM42" s="20"/>
      <c r="BZ42" t="s">
        <v>11</v>
      </c>
      <c r="CH42" s="21">
        <f>SUM(CA34:CH41)</f>
        <v>2.3750000000000004</v>
      </c>
      <c r="CJ42" t="s">
        <v>11</v>
      </c>
      <c r="CQ42" s="22">
        <f>SUM(CJ34:CQ41)</f>
        <v>2.375</v>
      </c>
      <c r="CY42" t="s">
        <v>13</v>
      </c>
      <c r="DA42" s="21">
        <f>SUM(CT34:DA41)</f>
        <v>4.3252840909090891</v>
      </c>
      <c r="DH42" t="s">
        <v>13</v>
      </c>
      <c r="DJ42" s="22">
        <f>SUM(DC34:DJ41)</f>
        <v>4.3252840909090908</v>
      </c>
      <c r="DS42" t="s">
        <v>11</v>
      </c>
      <c r="DT42" s="16">
        <f>SUM(DM34:DT41)</f>
        <v>0.47454844006568142</v>
      </c>
    </row>
    <row r="43" spans="42:124" x14ac:dyDescent="0.25">
      <c r="CY43" t="s">
        <v>16</v>
      </c>
      <c r="DA43" s="21">
        <f>SQRT(DA42)</f>
        <v>2.079731735322873</v>
      </c>
      <c r="DH43" t="s">
        <v>16</v>
      </c>
      <c r="DJ43" s="22">
        <f>SQRT(DJ42)</f>
        <v>2.0797317353228735</v>
      </c>
    </row>
    <row r="46" spans="42:124" x14ac:dyDescent="0.25">
      <c r="BZ46" t="s">
        <v>17</v>
      </c>
      <c r="CJ46" t="s">
        <v>21</v>
      </c>
      <c r="CT46" t="s">
        <v>25</v>
      </c>
    </row>
    <row r="47" spans="42:124" x14ac:dyDescent="0.25">
      <c r="BZ47" s="24"/>
      <c r="CA47" s="24">
        <v>0</v>
      </c>
      <c r="CB47" s="24">
        <v>1</v>
      </c>
      <c r="CC47" s="24">
        <v>2</v>
      </c>
      <c r="CD47" s="24">
        <v>3</v>
      </c>
      <c r="CE47" s="24">
        <v>4</v>
      </c>
      <c r="CF47" s="24">
        <v>5</v>
      </c>
      <c r="CG47" s="24">
        <v>6</v>
      </c>
      <c r="CH47" s="24">
        <v>7</v>
      </c>
      <c r="CJ47" s="24"/>
      <c r="CK47" s="24">
        <v>0</v>
      </c>
      <c r="CL47" s="24">
        <v>1</v>
      </c>
      <c r="CM47" s="24">
        <v>2</v>
      </c>
      <c r="CN47" s="24">
        <v>3</v>
      </c>
      <c r="CO47" s="24">
        <v>4</v>
      </c>
      <c r="CP47" s="24">
        <v>5</v>
      </c>
      <c r="CQ47" s="24">
        <v>6</v>
      </c>
      <c r="CR47" s="24">
        <v>7</v>
      </c>
      <c r="CT47" s="24"/>
      <c r="CU47" s="24">
        <v>0</v>
      </c>
      <c r="CV47" s="24">
        <v>1</v>
      </c>
      <c r="CW47" s="24">
        <v>2</v>
      </c>
      <c r="CX47" s="24">
        <v>3</v>
      </c>
      <c r="CY47" s="24">
        <v>4</v>
      </c>
      <c r="CZ47" s="24">
        <v>5</v>
      </c>
      <c r="DA47" s="24">
        <v>6</v>
      </c>
      <c r="DB47" s="24">
        <v>7</v>
      </c>
    </row>
    <row r="48" spans="42:124" x14ac:dyDescent="0.25">
      <c r="BZ48" s="24">
        <v>0</v>
      </c>
      <c r="CA48" s="1">
        <f t="shared" ref="CA48:CH48" si="332">(BQ4*($BZ$48-CA$47)^2)</f>
        <v>0</v>
      </c>
      <c r="CB48" s="1">
        <f t="shared" si="332"/>
        <v>0</v>
      </c>
      <c r="CC48" s="1">
        <f t="shared" si="332"/>
        <v>2.0833333333333332E-2</v>
      </c>
      <c r="CD48" s="1">
        <f t="shared" si="332"/>
        <v>0.1875</v>
      </c>
      <c r="CE48" s="1">
        <f t="shared" si="332"/>
        <v>0.25</v>
      </c>
      <c r="CF48" s="1">
        <f t="shared" si="332"/>
        <v>0.26041666666666663</v>
      </c>
      <c r="CG48" s="1">
        <f t="shared" si="332"/>
        <v>0.1875</v>
      </c>
      <c r="CH48" s="1">
        <f t="shared" si="332"/>
        <v>0</v>
      </c>
      <c r="CJ48" s="24">
        <v>0</v>
      </c>
      <c r="CK48" s="1">
        <f>(BQ4*ABS($CJ$48-CK$47))</f>
        <v>0</v>
      </c>
      <c r="CL48" s="1">
        <f>(BR4*ABS($CJ$48-CL$47))</f>
        <v>0</v>
      </c>
      <c r="CM48" s="1">
        <f t="shared" ref="CM48:CR48" si="333">(BS4*ABS($CJ$48-CM$47))</f>
        <v>1.0416666666666666E-2</v>
      </c>
      <c r="CN48" s="1">
        <f t="shared" si="333"/>
        <v>6.25E-2</v>
      </c>
      <c r="CO48" s="1">
        <f t="shared" si="333"/>
        <v>6.25E-2</v>
      </c>
      <c r="CP48" s="1">
        <f t="shared" si="333"/>
        <v>5.2083333333333329E-2</v>
      </c>
      <c r="CQ48" s="1">
        <f t="shared" si="333"/>
        <v>3.125E-2</v>
      </c>
      <c r="CR48" s="1">
        <f t="shared" si="333"/>
        <v>0</v>
      </c>
      <c r="CT48" s="24">
        <v>0</v>
      </c>
      <c r="CU48" s="1">
        <f>(BQ4/(1+(CT48-CU47)^2))</f>
        <v>0.39583333333333331</v>
      </c>
      <c r="CV48" s="1">
        <f>(BR4/(1+($CT$48-CV47)^2))</f>
        <v>0</v>
      </c>
      <c r="CW48" s="1">
        <f t="shared" ref="CW48:DB48" si="334">(BS4/(1+($CT$48-CW47)^2))</f>
        <v>1.0416666666666667E-3</v>
      </c>
      <c r="CX48" s="1">
        <f t="shared" si="334"/>
        <v>2.0833333333333333E-3</v>
      </c>
      <c r="CY48" s="1">
        <f t="shared" si="334"/>
        <v>9.1911764705882352E-4</v>
      </c>
      <c r="CZ48" s="1">
        <f t="shared" si="334"/>
        <v>4.0064102564102563E-4</v>
      </c>
      <c r="DA48" s="1">
        <f t="shared" si="334"/>
        <v>1.4076576576576576E-4</v>
      </c>
      <c r="DB48" s="1">
        <f t="shared" si="334"/>
        <v>0</v>
      </c>
    </row>
    <row r="49" spans="78:106" x14ac:dyDescent="0.25">
      <c r="BZ49" s="24">
        <v>1</v>
      </c>
      <c r="CA49" s="1">
        <f>(BQ5*(BZ49-$CA$47)^2)</f>
        <v>0</v>
      </c>
      <c r="CB49" s="1">
        <f>(BR5*(BZ49-CB$47)^2)</f>
        <v>0</v>
      </c>
      <c r="CC49" s="1">
        <f>(BS5*(BZ49-$CC$47)^2)</f>
        <v>0</v>
      </c>
      <c r="CD49" s="1">
        <f>(BT5*(BZ49-$CD$47)^2)</f>
        <v>0</v>
      </c>
      <c r="CE49" s="1">
        <f>(BU5*(BZ49-$CE$47)^2)</f>
        <v>0</v>
      </c>
      <c r="CF49" s="1">
        <f>(BV5*(BZ49-$CF$47)^2)</f>
        <v>0</v>
      </c>
      <c r="CG49" s="1">
        <f>(BW5*(BZ49-$CG$47)^2)</f>
        <v>0</v>
      </c>
      <c r="CH49" s="1">
        <f>(BX5*(BZ49-$CH$47)^2)</f>
        <v>0</v>
      </c>
      <c r="CJ49" s="24">
        <v>1</v>
      </c>
      <c r="CK49" s="1">
        <f>(BQ5*ABS(CJ49-CK$47))</f>
        <v>0</v>
      </c>
      <c r="CL49" s="1">
        <f>(BR5*ABS(CJ49-CL$47))</f>
        <v>0</v>
      </c>
      <c r="CM49" s="1">
        <f>(BS5*ABS(CJ49-CM$47))</f>
        <v>0</v>
      </c>
      <c r="CN49" s="1">
        <f>(BT5*ABS(CJ49-CN$47))</f>
        <v>0</v>
      </c>
      <c r="CO49" s="1">
        <f>(BU5*ABS(CJ49-CO$47))</f>
        <v>0</v>
      </c>
      <c r="CP49" s="1">
        <f>(BV5*ABS(CJ49-CP$47))</f>
        <v>0</v>
      </c>
      <c r="CQ49" s="1">
        <f>(BW5*ABS(CJ49-CQ$47))</f>
        <v>0</v>
      </c>
      <c r="CR49" s="1">
        <f>(BX5*ABS(CJ49-CR$47))</f>
        <v>0</v>
      </c>
      <c r="CT49" s="24">
        <v>1</v>
      </c>
      <c r="CU49" s="1">
        <f>(BQ5/(1+(CT49-$CU$47)^2))</f>
        <v>0</v>
      </c>
      <c r="CV49" s="1">
        <f>(BR5/(1+(CT49-$CV$47)^2))</f>
        <v>0</v>
      </c>
      <c r="CW49" s="1">
        <f>(BS5/(1+(CT49-$CW$47)^2))</f>
        <v>0</v>
      </c>
      <c r="CX49" s="1">
        <f>(BT5/(1+(CT49-$CX$47)^2))</f>
        <v>0</v>
      </c>
      <c r="CY49" s="1">
        <f>(BU5/(1+(CT49-$CY$47)^2))</f>
        <v>0</v>
      </c>
      <c r="CZ49" s="1">
        <f>(BV5/(1+(CT49-$CZ$47)^2))</f>
        <v>0</v>
      </c>
      <c r="DA49" s="1">
        <f>(BW5/(1+(CT49-$DA$47)^2))</f>
        <v>0</v>
      </c>
      <c r="DB49" s="1">
        <f>(BX5/(1+(CT49-$DB$47)^2))</f>
        <v>0</v>
      </c>
    </row>
    <row r="50" spans="78:106" x14ac:dyDescent="0.25">
      <c r="BZ50" s="24">
        <v>2</v>
      </c>
      <c r="CA50" s="1">
        <f t="shared" ref="CA50:CA55" si="335">(BQ6*(BZ50-$CA$47)^2)</f>
        <v>2.0833333333333332E-2</v>
      </c>
      <c r="CB50" s="1">
        <f t="shared" ref="CB50:CB55" si="336">(BR6*(BZ50-CB$47)^2)</f>
        <v>0</v>
      </c>
      <c r="CC50" s="1">
        <f t="shared" ref="CC50:CC55" si="337">(BS6*(BZ50-$CC$47)^2)</f>
        <v>0</v>
      </c>
      <c r="CD50" s="1">
        <f t="shared" ref="CD50:CD55" si="338">(BT6*(BZ50-$CD$47)^2)</f>
        <v>1.0416666666666666E-2</v>
      </c>
      <c r="CE50" s="1">
        <f t="shared" ref="CE50:CE55" si="339">(BU6*(BZ50-$CE$47)^2)</f>
        <v>2.0833333333333332E-2</v>
      </c>
      <c r="CF50" s="1">
        <f t="shared" ref="CF50:CF55" si="340">(BV6*(BZ50-$CF$47)^2)</f>
        <v>4.6875E-2</v>
      </c>
      <c r="CG50" s="1">
        <f t="shared" ref="CG50:CG55" si="341">(BW6*(BZ50-$CG$47)^2)</f>
        <v>0</v>
      </c>
      <c r="CH50" s="1">
        <f t="shared" ref="CH50:CH55" si="342">(BX6*(BZ50-$CH$47)^2)</f>
        <v>0</v>
      </c>
      <c r="CJ50" s="24">
        <v>2</v>
      </c>
      <c r="CK50" s="1">
        <f>(BQ6*ABS(CJ50-CK$47))</f>
        <v>1.0416666666666666E-2</v>
      </c>
      <c r="CL50" s="1">
        <f t="shared" ref="CL50:CL55" si="343">(BR6*ABS(CJ50-CL$47))</f>
        <v>0</v>
      </c>
      <c r="CM50" s="1">
        <f t="shared" ref="CM50:CM55" si="344">(BS6*ABS(CJ50-CM$47))</f>
        <v>0</v>
      </c>
      <c r="CN50" s="1">
        <f>(BT6*ABS(CJ50-CN$47))</f>
        <v>1.0416666666666666E-2</v>
      </c>
      <c r="CO50" s="1">
        <f t="shared" ref="CO50:CO55" si="345">(BU6*ABS(CJ50-CO$47))</f>
        <v>1.0416666666666666E-2</v>
      </c>
      <c r="CP50" s="1">
        <f t="shared" ref="CP50:CP55" si="346">(BV6*ABS(CJ50-CP$47))</f>
        <v>1.5625E-2</v>
      </c>
      <c r="CQ50" s="1">
        <f t="shared" ref="CQ50:CQ55" si="347">(BW6*ABS(CJ50-CQ$47))</f>
        <v>0</v>
      </c>
      <c r="CR50" s="1">
        <f t="shared" ref="CR50:CR55" si="348">(BX6*ABS(CJ50-CR$47))</f>
        <v>0</v>
      </c>
      <c r="CT50" s="24">
        <v>2</v>
      </c>
      <c r="CU50" s="1">
        <f>(BQ6/(1+(CT50-$CU$47)^2))</f>
        <v>1.0416666666666667E-3</v>
      </c>
      <c r="CV50" s="1">
        <f>(BR6/(1+(CT50-$CV$47)^2))</f>
        <v>0</v>
      </c>
      <c r="CW50" s="1">
        <f t="shared" ref="CW50:CW55" si="349">(BS6/(1+(CT50-$CW$47)^2))</f>
        <v>1.0416666666666666E-2</v>
      </c>
      <c r="CX50" s="1">
        <f t="shared" ref="CX50:CX55" si="350">(BT6/(1+(CT50-$CX$47)^2))</f>
        <v>5.208333333333333E-3</v>
      </c>
      <c r="CY50" s="1">
        <f t="shared" ref="CY50:CY55" si="351">(BU6/(1+(CT50-$CY$47)^2))</f>
        <v>1.0416666666666667E-3</v>
      </c>
      <c r="CZ50" s="1">
        <f t="shared" ref="CZ50:CZ55" si="352">(BV6/(1+(CT50-$CZ$47)^2))</f>
        <v>5.2083333333333333E-4</v>
      </c>
      <c r="DA50" s="1">
        <f t="shared" ref="DA50:DA55" si="353">(BW6/(1+(CT50-$DA$47)^2))</f>
        <v>0</v>
      </c>
      <c r="DB50" s="1">
        <f t="shared" ref="DB50:DB55" si="354">(BX6/(1+(CT50-$DB$47)^2))</f>
        <v>0</v>
      </c>
    </row>
    <row r="51" spans="78:106" x14ac:dyDescent="0.25">
      <c r="BZ51" s="24">
        <v>3</v>
      </c>
      <c r="CA51" s="1">
        <f t="shared" si="335"/>
        <v>0.1875</v>
      </c>
      <c r="CB51" s="1">
        <f t="shared" si="336"/>
        <v>0</v>
      </c>
      <c r="CC51" s="1">
        <f t="shared" si="337"/>
        <v>1.0416666666666666E-2</v>
      </c>
      <c r="CD51" s="1">
        <f t="shared" si="338"/>
        <v>0</v>
      </c>
      <c r="CE51" s="1">
        <f t="shared" si="339"/>
        <v>4.6875E-2</v>
      </c>
      <c r="CF51" s="1">
        <f t="shared" si="340"/>
        <v>6.25E-2</v>
      </c>
      <c r="CG51" s="1">
        <f t="shared" si="341"/>
        <v>0</v>
      </c>
      <c r="CH51" s="1">
        <f t="shared" si="342"/>
        <v>0</v>
      </c>
      <c r="CJ51" s="24">
        <v>3</v>
      </c>
      <c r="CK51" s="1">
        <f t="shared" ref="CK51:CK55" si="355">(BQ7*ABS(CJ51-CK$47))</f>
        <v>6.25E-2</v>
      </c>
      <c r="CL51" s="1">
        <f t="shared" si="343"/>
        <v>0</v>
      </c>
      <c r="CM51" s="1">
        <f t="shared" si="344"/>
        <v>1.0416666666666666E-2</v>
      </c>
      <c r="CN51" s="1">
        <f t="shared" ref="CN51:CN55" si="356">(BT7*ABS(CJ51-CN$47))</f>
        <v>0</v>
      </c>
      <c r="CO51" s="1">
        <f t="shared" si="345"/>
        <v>4.6875E-2</v>
      </c>
      <c r="CP51" s="1">
        <f t="shared" si="346"/>
        <v>3.125E-2</v>
      </c>
      <c r="CQ51" s="1">
        <f t="shared" si="347"/>
        <v>0</v>
      </c>
      <c r="CR51" s="1">
        <f t="shared" si="348"/>
        <v>0</v>
      </c>
      <c r="CT51" s="24">
        <v>3</v>
      </c>
      <c r="CU51" s="1">
        <f t="shared" ref="CU51:CU55" si="357">(BQ7/(1+(CT51-$CU$47)^2))</f>
        <v>2.0833333333333333E-3</v>
      </c>
      <c r="CV51" s="1">
        <f t="shared" ref="CV51:CV55" si="358">(BR7/(1+(CT51-$CV$47)^2))</f>
        <v>0</v>
      </c>
      <c r="CW51" s="1">
        <f t="shared" si="349"/>
        <v>5.208333333333333E-3</v>
      </c>
      <c r="CX51" s="1">
        <f>(BT7/(1+(CT51-$CX$47)^2))</f>
        <v>1.0416666666666666E-2</v>
      </c>
      <c r="CY51" s="1">
        <f t="shared" si="351"/>
        <v>2.34375E-2</v>
      </c>
      <c r="CZ51" s="1">
        <f t="shared" si="352"/>
        <v>3.1250000000000002E-3</v>
      </c>
      <c r="DA51" s="1">
        <f t="shared" si="353"/>
        <v>0</v>
      </c>
      <c r="DB51" s="1">
        <f t="shared" si="354"/>
        <v>0</v>
      </c>
    </row>
    <row r="52" spans="78:106" x14ac:dyDescent="0.25">
      <c r="BZ52" s="24">
        <v>4</v>
      </c>
      <c r="CA52" s="1">
        <f t="shared" si="335"/>
        <v>0.25</v>
      </c>
      <c r="CB52" s="1">
        <f t="shared" si="336"/>
        <v>0</v>
      </c>
      <c r="CC52" s="1">
        <f t="shared" si="337"/>
        <v>2.0833333333333332E-2</v>
      </c>
      <c r="CD52" s="1">
        <f t="shared" si="338"/>
        <v>4.6875E-2</v>
      </c>
      <c r="CE52" s="1">
        <f t="shared" si="339"/>
        <v>0</v>
      </c>
      <c r="CF52" s="1">
        <f t="shared" si="340"/>
        <v>3.6458333333333336E-2</v>
      </c>
      <c r="CG52" s="1">
        <f t="shared" si="341"/>
        <v>2.0833333333333332E-2</v>
      </c>
      <c r="CH52" s="1">
        <f t="shared" si="342"/>
        <v>0</v>
      </c>
      <c r="CJ52" s="24">
        <v>4</v>
      </c>
      <c r="CK52" s="1">
        <f t="shared" si="355"/>
        <v>6.25E-2</v>
      </c>
      <c r="CL52" s="1">
        <f t="shared" si="343"/>
        <v>0</v>
      </c>
      <c r="CM52" s="1">
        <f t="shared" si="344"/>
        <v>1.0416666666666666E-2</v>
      </c>
      <c r="CN52" s="1">
        <f t="shared" si="356"/>
        <v>4.6875E-2</v>
      </c>
      <c r="CO52" s="1">
        <f t="shared" si="345"/>
        <v>0</v>
      </c>
      <c r="CP52" s="1">
        <f t="shared" si="346"/>
        <v>3.6458333333333336E-2</v>
      </c>
      <c r="CQ52" s="1">
        <f t="shared" si="347"/>
        <v>1.0416666666666666E-2</v>
      </c>
      <c r="CR52" s="1">
        <f t="shared" si="348"/>
        <v>0</v>
      </c>
      <c r="CT52" s="24">
        <v>4</v>
      </c>
      <c r="CU52" s="1">
        <f t="shared" si="357"/>
        <v>9.1911764705882352E-4</v>
      </c>
      <c r="CV52" s="1">
        <f t="shared" si="358"/>
        <v>0</v>
      </c>
      <c r="CW52" s="1">
        <f t="shared" si="349"/>
        <v>1.0416666666666667E-3</v>
      </c>
      <c r="CX52" s="1">
        <f t="shared" si="350"/>
        <v>2.34375E-2</v>
      </c>
      <c r="CY52" s="1">
        <f t="shared" si="351"/>
        <v>0.15625</v>
      </c>
      <c r="CZ52" s="1">
        <f t="shared" si="352"/>
        <v>1.8229166666666668E-2</v>
      </c>
      <c r="DA52" s="1">
        <f t="shared" si="353"/>
        <v>1.0416666666666667E-3</v>
      </c>
      <c r="DB52" s="1">
        <f t="shared" si="354"/>
        <v>0</v>
      </c>
    </row>
    <row r="53" spans="78:106" x14ac:dyDescent="0.25">
      <c r="BZ53" s="24">
        <v>5</v>
      </c>
      <c r="CA53" s="1">
        <f t="shared" si="335"/>
        <v>0.26041666666666663</v>
      </c>
      <c r="CB53" s="1">
        <f t="shared" si="336"/>
        <v>0</v>
      </c>
      <c r="CC53" s="1">
        <f t="shared" si="337"/>
        <v>4.6875E-2</v>
      </c>
      <c r="CD53" s="1">
        <f t="shared" si="338"/>
        <v>6.25E-2</v>
      </c>
      <c r="CE53" s="1">
        <f t="shared" si="339"/>
        <v>3.6458333333333336E-2</v>
      </c>
      <c r="CF53" s="1">
        <f t="shared" si="340"/>
        <v>0</v>
      </c>
      <c r="CG53" s="1">
        <f t="shared" si="341"/>
        <v>1.5625E-2</v>
      </c>
      <c r="CH53" s="1">
        <f t="shared" si="342"/>
        <v>0</v>
      </c>
      <c r="CJ53" s="24">
        <v>5</v>
      </c>
      <c r="CK53" s="1">
        <f t="shared" si="355"/>
        <v>5.2083333333333329E-2</v>
      </c>
      <c r="CL53" s="1">
        <f t="shared" si="343"/>
        <v>0</v>
      </c>
      <c r="CM53" s="1">
        <f t="shared" si="344"/>
        <v>1.5625E-2</v>
      </c>
      <c r="CN53" s="1">
        <f t="shared" si="356"/>
        <v>3.125E-2</v>
      </c>
      <c r="CO53" s="1">
        <f t="shared" si="345"/>
        <v>3.6458333333333336E-2</v>
      </c>
      <c r="CP53" s="1">
        <f t="shared" si="346"/>
        <v>0</v>
      </c>
      <c r="CQ53" s="1">
        <f t="shared" si="347"/>
        <v>1.5625E-2</v>
      </c>
      <c r="CR53" s="1">
        <f t="shared" si="348"/>
        <v>0</v>
      </c>
      <c r="CT53" s="24">
        <v>5</v>
      </c>
      <c r="CU53" s="1">
        <f t="shared" si="357"/>
        <v>4.0064102564102563E-4</v>
      </c>
      <c r="CV53" s="1">
        <f t="shared" si="358"/>
        <v>0</v>
      </c>
      <c r="CW53" s="1">
        <f t="shared" si="349"/>
        <v>5.2083333333333333E-4</v>
      </c>
      <c r="CX53" s="1">
        <f t="shared" si="350"/>
        <v>3.1250000000000002E-3</v>
      </c>
      <c r="CY53" s="1">
        <f>(BU9/(1+(CT53-$CY$47)^2))</f>
        <v>1.8229166666666668E-2</v>
      </c>
      <c r="CZ53" s="1">
        <f t="shared" si="352"/>
        <v>3.125E-2</v>
      </c>
      <c r="DA53" s="1">
        <f t="shared" si="353"/>
        <v>7.8125E-3</v>
      </c>
      <c r="DB53" s="1">
        <f t="shared" si="354"/>
        <v>0</v>
      </c>
    </row>
    <row r="54" spans="78:106" x14ac:dyDescent="0.25">
      <c r="BZ54" s="24">
        <v>6</v>
      </c>
      <c r="CA54" s="1">
        <f t="shared" si="335"/>
        <v>0.1875</v>
      </c>
      <c r="CB54" s="1">
        <f t="shared" si="336"/>
        <v>0</v>
      </c>
      <c r="CC54" s="1">
        <f t="shared" si="337"/>
        <v>0</v>
      </c>
      <c r="CD54" s="1">
        <f t="shared" si="338"/>
        <v>0</v>
      </c>
      <c r="CE54" s="1">
        <f t="shared" si="339"/>
        <v>2.0833333333333332E-2</v>
      </c>
      <c r="CF54" s="1">
        <f t="shared" si="340"/>
        <v>1.5625E-2</v>
      </c>
      <c r="CG54" s="1">
        <f t="shared" si="341"/>
        <v>0</v>
      </c>
      <c r="CH54" s="1">
        <f t="shared" si="342"/>
        <v>0</v>
      </c>
      <c r="CJ54" s="24">
        <v>6</v>
      </c>
      <c r="CK54" s="1">
        <f t="shared" si="355"/>
        <v>3.125E-2</v>
      </c>
      <c r="CL54" s="1">
        <f t="shared" si="343"/>
        <v>0</v>
      </c>
      <c r="CM54" s="1">
        <f t="shared" si="344"/>
        <v>0</v>
      </c>
      <c r="CN54" s="1">
        <f t="shared" si="356"/>
        <v>0</v>
      </c>
      <c r="CO54" s="1">
        <f t="shared" si="345"/>
        <v>1.0416666666666666E-2</v>
      </c>
      <c r="CP54" s="1">
        <f t="shared" si="346"/>
        <v>1.5625E-2</v>
      </c>
      <c r="CQ54" s="1">
        <f t="shared" si="347"/>
        <v>0</v>
      </c>
      <c r="CR54" s="1">
        <f t="shared" si="348"/>
        <v>0</v>
      </c>
      <c r="CT54" s="24">
        <v>6</v>
      </c>
      <c r="CU54" s="1">
        <f>(BQ10/(1+(CT54-$CU$47)^2))</f>
        <v>1.4076576576576576E-4</v>
      </c>
      <c r="CV54" s="1">
        <f t="shared" si="358"/>
        <v>0</v>
      </c>
      <c r="CW54" s="1">
        <f t="shared" si="349"/>
        <v>0</v>
      </c>
      <c r="CX54" s="1">
        <f t="shared" si="350"/>
        <v>0</v>
      </c>
      <c r="CY54" s="1">
        <f t="shared" si="351"/>
        <v>1.0416666666666667E-3</v>
      </c>
      <c r="CZ54" s="1">
        <f t="shared" si="352"/>
        <v>7.8125E-3</v>
      </c>
      <c r="DA54" s="1">
        <f t="shared" si="353"/>
        <v>0</v>
      </c>
      <c r="DB54" s="1">
        <f t="shared" si="354"/>
        <v>0</v>
      </c>
    </row>
    <row r="55" spans="78:106" x14ac:dyDescent="0.25">
      <c r="BZ55" s="24">
        <v>7</v>
      </c>
      <c r="CA55" s="1">
        <f t="shared" si="335"/>
        <v>0</v>
      </c>
      <c r="CB55" s="1">
        <f t="shared" si="336"/>
        <v>0</v>
      </c>
      <c r="CC55" s="1">
        <f t="shared" si="337"/>
        <v>0</v>
      </c>
      <c r="CD55" s="1">
        <f t="shared" si="338"/>
        <v>0</v>
      </c>
      <c r="CE55" s="1">
        <f t="shared" si="339"/>
        <v>0</v>
      </c>
      <c r="CF55" s="1">
        <f t="shared" si="340"/>
        <v>0</v>
      </c>
      <c r="CG55" s="1">
        <f t="shared" si="341"/>
        <v>0</v>
      </c>
      <c r="CH55" s="1">
        <f t="shared" si="342"/>
        <v>0</v>
      </c>
      <c r="CJ55" s="24">
        <v>7</v>
      </c>
      <c r="CK55" s="1">
        <f t="shared" si="355"/>
        <v>0</v>
      </c>
      <c r="CL55" s="1">
        <f t="shared" si="343"/>
        <v>0</v>
      </c>
      <c r="CM55" s="1">
        <f t="shared" si="344"/>
        <v>0</v>
      </c>
      <c r="CN55" s="1">
        <f t="shared" si="356"/>
        <v>0</v>
      </c>
      <c r="CO55" s="1">
        <f t="shared" si="345"/>
        <v>0</v>
      </c>
      <c r="CP55" s="1">
        <f t="shared" si="346"/>
        <v>0</v>
      </c>
      <c r="CQ55" s="1">
        <f t="shared" si="347"/>
        <v>0</v>
      </c>
      <c r="CR55" s="1">
        <f t="shared" si="348"/>
        <v>0</v>
      </c>
      <c r="CT55" s="24">
        <v>7</v>
      </c>
      <c r="CU55" s="1">
        <f t="shared" si="357"/>
        <v>0</v>
      </c>
      <c r="CV55" s="1">
        <f t="shared" si="358"/>
        <v>0</v>
      </c>
      <c r="CW55" s="1">
        <f t="shared" si="349"/>
        <v>0</v>
      </c>
      <c r="CX55" s="1">
        <f t="shared" si="350"/>
        <v>0</v>
      </c>
      <c r="CY55" s="1">
        <f t="shared" si="351"/>
        <v>0</v>
      </c>
      <c r="CZ55" s="1">
        <f t="shared" si="352"/>
        <v>0</v>
      </c>
      <c r="DA55" s="1">
        <f t="shared" si="353"/>
        <v>0</v>
      </c>
      <c r="DB55" s="1">
        <f t="shared" si="354"/>
        <v>0</v>
      </c>
    </row>
    <row r="56" spans="78:106" x14ac:dyDescent="0.25">
      <c r="CG56" t="s">
        <v>11</v>
      </c>
      <c r="CH56" s="16">
        <f>SUM(CA48:CH55)</f>
        <v>2.3333333333333335</v>
      </c>
      <c r="CQ56" t="s">
        <v>11</v>
      </c>
      <c r="CR56" s="16">
        <f>SUM(CK48:CR55)</f>
        <v>0.79166666666666674</v>
      </c>
      <c r="DA56" t="s">
        <v>11</v>
      </c>
      <c r="DB56" s="16">
        <f>SUM(CU48:DB55)</f>
        <v>0.73417104887693119</v>
      </c>
    </row>
    <row r="57" spans="78:106" x14ac:dyDescent="0.25">
      <c r="BZ57" t="s">
        <v>18</v>
      </c>
      <c r="CJ57" t="s">
        <v>22</v>
      </c>
    </row>
    <row r="58" spans="78:106" x14ac:dyDescent="0.25">
      <c r="BZ58" s="24"/>
      <c r="CA58" s="24">
        <v>0</v>
      </c>
      <c r="CB58" s="24">
        <v>1</v>
      </c>
      <c r="CC58" s="24">
        <v>2</v>
      </c>
      <c r="CD58" s="24">
        <v>3</v>
      </c>
      <c r="CE58" s="24">
        <v>4</v>
      </c>
      <c r="CF58" s="24">
        <v>5</v>
      </c>
      <c r="CG58" s="24">
        <v>6</v>
      </c>
      <c r="CH58" s="24">
        <v>7</v>
      </c>
      <c r="CJ58" s="24"/>
      <c r="CK58" s="24">
        <v>0</v>
      </c>
      <c r="CL58" s="24">
        <v>1</v>
      </c>
      <c r="CM58" s="24">
        <v>2</v>
      </c>
      <c r="CN58" s="24">
        <v>3</v>
      </c>
      <c r="CO58" s="24">
        <v>4</v>
      </c>
      <c r="CP58" s="24">
        <v>5</v>
      </c>
      <c r="CQ58" s="24">
        <v>6</v>
      </c>
      <c r="CR58" s="24">
        <v>7</v>
      </c>
      <c r="CT58" s="24"/>
      <c r="CU58" s="24">
        <v>0</v>
      </c>
      <c r="CV58" s="24">
        <v>1</v>
      </c>
      <c r="CW58" s="24">
        <v>2</v>
      </c>
      <c r="CX58" s="24">
        <v>3</v>
      </c>
      <c r="CY58" s="24">
        <v>4</v>
      </c>
      <c r="CZ58" s="24">
        <v>5</v>
      </c>
      <c r="DA58" s="24">
        <v>6</v>
      </c>
      <c r="DB58" s="24">
        <v>7</v>
      </c>
    </row>
    <row r="59" spans="78:106" x14ac:dyDescent="0.25">
      <c r="BZ59" s="24">
        <v>0</v>
      </c>
      <c r="CA59" s="1">
        <f>(BQ14*($BZ$59-CA$58)^2)</f>
        <v>0</v>
      </c>
      <c r="CB59" s="1">
        <f t="shared" ref="CB59:CH59" si="359">(BR14*($BZ$59-CB$58)^2)</f>
        <v>0</v>
      </c>
      <c r="CC59" s="1">
        <f t="shared" si="359"/>
        <v>2.2727272727272728E-2</v>
      </c>
      <c r="CD59" s="1">
        <f t="shared" si="359"/>
        <v>0.20454545454545456</v>
      </c>
      <c r="CE59" s="1">
        <f t="shared" si="359"/>
        <v>1</v>
      </c>
      <c r="CF59" s="1">
        <f t="shared" si="359"/>
        <v>0</v>
      </c>
      <c r="CG59" s="1">
        <f t="shared" si="359"/>
        <v>0.61363636363636354</v>
      </c>
      <c r="CH59" s="1">
        <f t="shared" si="359"/>
        <v>0</v>
      </c>
      <c r="CJ59" s="24">
        <v>0</v>
      </c>
      <c r="CK59" s="1">
        <f>(BQ14*ABS($CJ$59-CK$58))</f>
        <v>0</v>
      </c>
      <c r="CL59" s="1">
        <f t="shared" ref="CL59:CR59" si="360">(BR14*ABS($CJ$59-CL$58))</f>
        <v>0</v>
      </c>
      <c r="CM59" s="1">
        <f t="shared" si="360"/>
        <v>1.1363636363636364E-2</v>
      </c>
      <c r="CN59" s="1">
        <f t="shared" si="360"/>
        <v>6.8181818181818177E-2</v>
      </c>
      <c r="CO59" s="1">
        <f t="shared" si="360"/>
        <v>0.25</v>
      </c>
      <c r="CP59" s="1">
        <f>(BV14*ABS($CJ$59-CP$58))</f>
        <v>0</v>
      </c>
      <c r="CQ59" s="1">
        <f t="shared" si="360"/>
        <v>0.10227272727272727</v>
      </c>
      <c r="CR59" s="1">
        <f t="shared" si="360"/>
        <v>0</v>
      </c>
      <c r="CT59" s="24">
        <v>0</v>
      </c>
      <c r="CU59" s="1">
        <f>(BQ14/(1+(CT59-CU58)^2))</f>
        <v>0.29545454545454547</v>
      </c>
      <c r="CV59" s="1">
        <f t="shared" ref="CV59" si="361">(BR14/(1+(CU59-CV58)^2))</f>
        <v>0</v>
      </c>
      <c r="CW59" s="1">
        <f>(BS14/(1+(CT59-CW58)^2))</f>
        <v>1.1363636363636363E-3</v>
      </c>
      <c r="CX59" s="1">
        <f t="shared" ref="CX59:DB59" si="362">(BT14/(1+(CU59-CX58)^2))</f>
        <v>2.7334285891781078E-3</v>
      </c>
      <c r="CY59" s="1">
        <f t="shared" si="362"/>
        <v>3.6764705882352941E-3</v>
      </c>
      <c r="CZ59" s="1">
        <f t="shared" si="362"/>
        <v>0</v>
      </c>
      <c r="DA59" s="1">
        <f t="shared" si="362"/>
        <v>4.6109663775931148E-4</v>
      </c>
      <c r="DB59" s="1">
        <f t="shared" si="362"/>
        <v>0</v>
      </c>
    </row>
    <row r="60" spans="78:106" x14ac:dyDescent="0.25">
      <c r="BZ60" s="24">
        <v>1</v>
      </c>
      <c r="CA60" s="1">
        <f>(BQ15*(BZ60-$CA$58)^2)</f>
        <v>0</v>
      </c>
      <c r="CB60" s="1">
        <f>(BR15*(BZ60-CB$58)^2)</f>
        <v>0</v>
      </c>
      <c r="CC60" s="1">
        <f>(BS15*(BZ60-CC$58)^2)</f>
        <v>0</v>
      </c>
      <c r="CD60" s="1">
        <f>(BT15*(BZ60-CD$58)^2)</f>
        <v>0</v>
      </c>
      <c r="CE60" s="1">
        <f>(BU15*(BZ60-CE$58)^2)</f>
        <v>0</v>
      </c>
      <c r="CF60" s="1">
        <f>(BV15*(BZ60-CF$58)^2)</f>
        <v>0</v>
      </c>
      <c r="CG60" s="1">
        <f>(BW15*(BZ60-CG$58)^2)</f>
        <v>0</v>
      </c>
      <c r="CH60" s="1">
        <f>(BX15*(BZ60-CH$58)^2)</f>
        <v>0</v>
      </c>
      <c r="CJ60" s="24">
        <v>1</v>
      </c>
      <c r="CK60" s="1">
        <f>(BQ15*ABS(CJ60-CK$58))</f>
        <v>0</v>
      </c>
      <c r="CL60" s="1">
        <f>(BR15*ABS(CJ60-CL$58))</f>
        <v>0</v>
      </c>
      <c r="CM60" s="1">
        <f>(BS15*ABS(CJ60-CM$58))</f>
        <v>0</v>
      </c>
      <c r="CN60" s="1">
        <f>(BT15*ABS(CJ60-CN$58))</f>
        <v>0</v>
      </c>
      <c r="CO60" s="1">
        <f>(BU15*ABS(CJ60-CO$58))</f>
        <v>0</v>
      </c>
      <c r="CP60" s="1">
        <f>(BV15*ABS(CJ60-CP$58))</f>
        <v>0</v>
      </c>
      <c r="CQ60" s="1">
        <f>(BW15*ABS(CJ60-CQ$58))</f>
        <v>0</v>
      </c>
      <c r="CR60" s="1">
        <f>(BX15*ABS(CJ60-CR$58))</f>
        <v>0</v>
      </c>
      <c r="CT60" s="24">
        <v>1</v>
      </c>
      <c r="CU60" s="1">
        <f>(BQ15/(1+(CT60-$CU$58)^2))</f>
        <v>0</v>
      </c>
      <c r="CV60" s="1">
        <f>(BR15/(1+(CT60-$CV$58)^2))</f>
        <v>0</v>
      </c>
      <c r="CW60" s="1">
        <f>(BS15/(1+(CT60-$CW$58)^2))</f>
        <v>0</v>
      </c>
      <c r="CX60" s="1">
        <f>(BT15/(1+(CT60-$CX$58)^2))</f>
        <v>0</v>
      </c>
      <c r="CY60" s="1">
        <f>(BU15/(1+(CT60-$CY$58)^2))</f>
        <v>0</v>
      </c>
      <c r="CZ60" s="1">
        <f>(BV15/(1+(CT60-$CZ$58)^2))</f>
        <v>0</v>
      </c>
      <c r="DA60" s="1">
        <f>(BW15/(1+(CT60-$DA$58)^2))</f>
        <v>0</v>
      </c>
      <c r="DB60" s="1">
        <f>(BX15/(1+(CT60-$DB$58)^2))</f>
        <v>0</v>
      </c>
    </row>
    <row r="61" spans="78:106" x14ac:dyDescent="0.25">
      <c r="BZ61" s="24">
        <v>2</v>
      </c>
      <c r="CA61" s="1">
        <f t="shared" ref="CA61:CA66" si="363">(BQ16*(BZ61-$CA$58)^2)</f>
        <v>2.2727272727272728E-2</v>
      </c>
      <c r="CB61" s="1">
        <f t="shared" ref="CB61:CB66" si="364">(BR16*(BZ61-CB$58)^2)</f>
        <v>0</v>
      </c>
      <c r="CC61" s="1">
        <f t="shared" ref="CC61:CC66" si="365">(BS16*(BZ61-CC$58)^2)</f>
        <v>0</v>
      </c>
      <c r="CD61" s="1">
        <f t="shared" ref="CD61:CD66" si="366">(BT16*(BZ61-CD$58)^2)</f>
        <v>1.7045454545454544E-2</v>
      </c>
      <c r="CE61" s="1">
        <f t="shared" ref="CE61:CE66" si="367">(BU16*(BZ61-CE$58)^2)</f>
        <v>4.5454545454545456E-2</v>
      </c>
      <c r="CF61" s="1">
        <f t="shared" ref="CF61:CF66" si="368">(BV16*(BZ61-CF$58)^2)</f>
        <v>5.113636363636364E-2</v>
      </c>
      <c r="CG61" s="1">
        <f t="shared" ref="CG61:CG66" si="369">(BW16*(BZ61-CG$58)^2)</f>
        <v>0</v>
      </c>
      <c r="CH61" s="1">
        <f t="shared" ref="CH61:CH66" si="370">(BX16*(BZ61-CH$58)^2)</f>
        <v>0</v>
      </c>
      <c r="CJ61" s="24">
        <v>2</v>
      </c>
      <c r="CK61" s="1">
        <f t="shared" ref="CK61:CK66" si="371">(BQ16*ABS(CJ61-CK$58))</f>
        <v>1.1363636363636364E-2</v>
      </c>
      <c r="CL61" s="1">
        <f t="shared" ref="CL61:CL66" si="372">(BR16*ABS(CJ61-CL$58))</f>
        <v>0</v>
      </c>
      <c r="CM61" s="1">
        <f t="shared" ref="CM61:CM66" si="373">(BS16*ABS(CJ61-CM$58))</f>
        <v>0</v>
      </c>
      <c r="CN61" s="1">
        <f t="shared" ref="CN61:CN66" si="374">(BT16*ABS(CJ61-CN$58))</f>
        <v>1.7045454545454544E-2</v>
      </c>
      <c r="CO61" s="1">
        <f t="shared" ref="CO61:CO66" si="375">(BU16*ABS(CJ61-CO$58))</f>
        <v>2.2727272727272728E-2</v>
      </c>
      <c r="CP61" s="1">
        <f>(BV16*ABS(CJ61-CP$58))</f>
        <v>1.7045454545454544E-2</v>
      </c>
      <c r="CQ61" s="1">
        <f t="shared" ref="CQ61:CQ66" si="376">(BW16*ABS(CJ61-CQ$58))</f>
        <v>0</v>
      </c>
      <c r="CR61" s="1">
        <f t="shared" ref="CR61:CR66" si="377">(BX16*ABS(CJ61-CR$58))</f>
        <v>0</v>
      </c>
      <c r="CT61" s="24">
        <v>2</v>
      </c>
      <c r="CU61" s="1">
        <f t="shared" ref="CU61:CU66" si="378">(BQ16/(1+(CT61-$CU$58)^2))</f>
        <v>1.1363636363636363E-3</v>
      </c>
      <c r="CV61" s="1">
        <f t="shared" ref="CV61:CV65" si="379">(BR16/(1+(CT61-$CV$58)^2))</f>
        <v>0</v>
      </c>
      <c r="CW61" s="1">
        <f t="shared" ref="CW61:CW66" si="380">(BS16/(1+(CT61-$CW$58)^2))</f>
        <v>0</v>
      </c>
      <c r="CX61" s="1">
        <f t="shared" ref="CX61:CX66" si="381">(BT16/(1+(CT61-$CX$58)^2))</f>
        <v>8.5227272727272721E-3</v>
      </c>
      <c r="CY61" s="1">
        <f t="shared" ref="CY61:CY66" si="382">(BU16/(1+(CT61-$CY$58)^2))</f>
        <v>2.2727272727272726E-3</v>
      </c>
      <c r="CZ61" s="1">
        <f t="shared" ref="CZ61:CZ66" si="383">(BV16/(1+(CT61-$CZ$58)^2))</f>
        <v>5.6818181818181815E-4</v>
      </c>
      <c r="DA61" s="1">
        <f t="shared" ref="DA61:DA66" si="384">(BW16/(1+(CT61-$DA$58)^2))</f>
        <v>0</v>
      </c>
      <c r="DB61" s="1">
        <f t="shared" ref="DB61:DB66" si="385">(BX16/(1+(CT61-$DB$58)^2))</f>
        <v>0</v>
      </c>
    </row>
    <row r="62" spans="78:106" x14ac:dyDescent="0.25">
      <c r="BZ62" s="24">
        <v>3</v>
      </c>
      <c r="CA62" s="1">
        <f>(BQ17*(BZ62-$CA$58)^2)</f>
        <v>0.20454545454545456</v>
      </c>
      <c r="CB62" s="1">
        <f t="shared" si="364"/>
        <v>0</v>
      </c>
      <c r="CC62" s="1">
        <f t="shared" si="365"/>
        <v>1.7045454545454544E-2</v>
      </c>
      <c r="CD62" s="1">
        <f t="shared" si="366"/>
        <v>0</v>
      </c>
      <c r="CE62" s="1">
        <f t="shared" si="367"/>
        <v>5.113636363636364E-2</v>
      </c>
      <c r="CF62" s="1">
        <f t="shared" si="368"/>
        <v>2.2727272727272728E-2</v>
      </c>
      <c r="CG62" s="1">
        <f t="shared" si="369"/>
        <v>5.113636363636364E-2</v>
      </c>
      <c r="CH62" s="1">
        <f t="shared" si="370"/>
        <v>0</v>
      </c>
      <c r="CJ62" s="24">
        <v>3</v>
      </c>
      <c r="CK62" s="1">
        <f t="shared" si="371"/>
        <v>6.8181818181818177E-2</v>
      </c>
      <c r="CL62" s="1">
        <f t="shared" si="372"/>
        <v>0</v>
      </c>
      <c r="CM62" s="1">
        <f t="shared" si="373"/>
        <v>1.7045454545454544E-2</v>
      </c>
      <c r="CN62" s="1">
        <f t="shared" si="374"/>
        <v>0</v>
      </c>
      <c r="CO62" s="1">
        <f t="shared" si="375"/>
        <v>5.113636363636364E-2</v>
      </c>
      <c r="CP62" s="1">
        <f t="shared" ref="CP62:CP66" si="386">(BV17*ABS(CJ62-CP$58))</f>
        <v>1.1363636363636364E-2</v>
      </c>
      <c r="CQ62" s="1">
        <f t="shared" si="376"/>
        <v>1.7045454545454544E-2</v>
      </c>
      <c r="CR62" s="1">
        <f t="shared" si="377"/>
        <v>0</v>
      </c>
      <c r="CT62" s="24">
        <v>3</v>
      </c>
      <c r="CU62" s="1">
        <f t="shared" si="378"/>
        <v>2.2727272727272726E-3</v>
      </c>
      <c r="CV62" s="1">
        <f>(BR17/(1+(CT62-$CV$58)^2))</f>
        <v>0</v>
      </c>
      <c r="CW62" s="1">
        <f t="shared" si="380"/>
        <v>8.5227272727272721E-3</v>
      </c>
      <c r="CX62" s="1">
        <f t="shared" si="381"/>
        <v>1.1363636363636364E-2</v>
      </c>
      <c r="CY62" s="1">
        <f t="shared" si="382"/>
        <v>2.556818181818182E-2</v>
      </c>
      <c r="CZ62" s="1">
        <f t="shared" si="383"/>
        <v>1.1363636363636363E-3</v>
      </c>
      <c r="DA62" s="1">
        <f t="shared" si="384"/>
        <v>5.6818181818181815E-4</v>
      </c>
      <c r="DB62" s="1">
        <f t="shared" si="385"/>
        <v>0</v>
      </c>
    </row>
    <row r="63" spans="78:106" x14ac:dyDescent="0.25">
      <c r="BZ63" s="24">
        <v>4</v>
      </c>
      <c r="CA63" s="1">
        <f t="shared" si="363"/>
        <v>1</v>
      </c>
      <c r="CB63" s="1">
        <f t="shared" si="364"/>
        <v>0</v>
      </c>
      <c r="CC63" s="1">
        <f t="shared" si="365"/>
        <v>4.5454545454545456E-2</v>
      </c>
      <c r="CD63" s="1">
        <f t="shared" si="366"/>
        <v>5.113636363636364E-2</v>
      </c>
      <c r="CE63" s="1">
        <f t="shared" si="367"/>
        <v>0</v>
      </c>
      <c r="CF63" s="1">
        <f t="shared" si="368"/>
        <v>3.9772727272727272E-2</v>
      </c>
      <c r="CG63" s="1">
        <f t="shared" si="369"/>
        <v>0</v>
      </c>
      <c r="CH63" s="1">
        <f t="shared" si="370"/>
        <v>0</v>
      </c>
      <c r="CJ63" s="24">
        <v>4</v>
      </c>
      <c r="CK63" s="1">
        <f t="shared" si="371"/>
        <v>0.25</v>
      </c>
      <c r="CL63" s="1">
        <f t="shared" si="372"/>
        <v>0</v>
      </c>
      <c r="CM63" s="1">
        <f t="shared" si="373"/>
        <v>2.2727272727272728E-2</v>
      </c>
      <c r="CN63" s="1">
        <f t="shared" si="374"/>
        <v>5.113636363636364E-2</v>
      </c>
      <c r="CO63" s="1">
        <f t="shared" si="375"/>
        <v>0</v>
      </c>
      <c r="CP63" s="1">
        <f t="shared" si="386"/>
        <v>3.9772727272727272E-2</v>
      </c>
      <c r="CQ63" s="1">
        <f t="shared" si="376"/>
        <v>0</v>
      </c>
      <c r="CR63" s="1">
        <f>(BX18*ABS(CJ63-CR$58))</f>
        <v>0</v>
      </c>
      <c r="CT63" s="24">
        <v>4</v>
      </c>
      <c r="CU63" s="1">
        <f t="shared" si="378"/>
        <v>3.6764705882352941E-3</v>
      </c>
      <c r="CV63" s="1">
        <f t="shared" si="379"/>
        <v>0</v>
      </c>
      <c r="CW63" s="1">
        <f t="shared" si="380"/>
        <v>2.2727272727272726E-3</v>
      </c>
      <c r="CX63" s="1">
        <f t="shared" si="381"/>
        <v>2.556818181818182E-2</v>
      </c>
      <c r="CY63" s="1">
        <f t="shared" si="382"/>
        <v>0.125</v>
      </c>
      <c r="CZ63" s="1">
        <f t="shared" si="383"/>
        <v>1.9886363636363636E-2</v>
      </c>
      <c r="DA63" s="1">
        <f t="shared" si="384"/>
        <v>0</v>
      </c>
      <c r="DB63" s="1">
        <f t="shared" si="385"/>
        <v>0</v>
      </c>
    </row>
    <row r="64" spans="78:106" x14ac:dyDescent="0.25">
      <c r="BZ64" s="24">
        <v>5</v>
      </c>
      <c r="CA64" s="1">
        <f t="shared" si="363"/>
        <v>0</v>
      </c>
      <c r="CB64" s="1">
        <f t="shared" si="364"/>
        <v>0</v>
      </c>
      <c r="CC64" s="1">
        <f t="shared" si="365"/>
        <v>5.113636363636364E-2</v>
      </c>
      <c r="CD64" s="1">
        <f t="shared" si="366"/>
        <v>2.2727272727272728E-2</v>
      </c>
      <c r="CE64" s="1">
        <f t="shared" si="367"/>
        <v>3.9772727272727272E-2</v>
      </c>
      <c r="CF64" s="1">
        <f t="shared" si="368"/>
        <v>0</v>
      </c>
      <c r="CG64" s="1">
        <f t="shared" si="369"/>
        <v>5.681818181818182E-3</v>
      </c>
      <c r="CH64" s="1">
        <f t="shared" si="370"/>
        <v>0</v>
      </c>
      <c r="CJ64" s="24">
        <v>5</v>
      </c>
      <c r="CK64" s="1">
        <f t="shared" si="371"/>
        <v>0</v>
      </c>
      <c r="CL64" s="1">
        <f t="shared" si="372"/>
        <v>0</v>
      </c>
      <c r="CM64" s="1">
        <f t="shared" si="373"/>
        <v>1.7045454545454544E-2</v>
      </c>
      <c r="CN64" s="1">
        <f t="shared" si="374"/>
        <v>1.1363636363636364E-2</v>
      </c>
      <c r="CO64" s="1">
        <f t="shared" si="375"/>
        <v>3.9772727272727272E-2</v>
      </c>
      <c r="CP64" s="1">
        <f t="shared" si="386"/>
        <v>0</v>
      </c>
      <c r="CQ64" s="1">
        <f t="shared" si="376"/>
        <v>5.681818181818182E-3</v>
      </c>
      <c r="CR64" s="1">
        <f t="shared" si="377"/>
        <v>0</v>
      </c>
      <c r="CT64" s="24">
        <v>5</v>
      </c>
      <c r="CU64" s="1">
        <f t="shared" si="378"/>
        <v>0</v>
      </c>
      <c r="CV64" s="1">
        <f t="shared" si="379"/>
        <v>0</v>
      </c>
      <c r="CW64" s="1">
        <f t="shared" si="380"/>
        <v>5.6818181818181815E-4</v>
      </c>
      <c r="CX64" s="1">
        <f t="shared" si="381"/>
        <v>1.1363636363636363E-3</v>
      </c>
      <c r="CY64" s="1">
        <f t="shared" si="382"/>
        <v>1.9886363636363636E-2</v>
      </c>
      <c r="CZ64" s="1">
        <f t="shared" si="383"/>
        <v>6.8181818181818177E-2</v>
      </c>
      <c r="DA64" s="1">
        <f t="shared" si="384"/>
        <v>2.840909090909091E-3</v>
      </c>
      <c r="DB64" s="1">
        <f t="shared" si="385"/>
        <v>0</v>
      </c>
    </row>
    <row r="65" spans="78:106" x14ac:dyDescent="0.25">
      <c r="BZ65" s="24">
        <v>6</v>
      </c>
      <c r="CA65" s="1">
        <f>(BQ20*(BZ65-$CA$58)^2)</f>
        <v>0.61363636363636354</v>
      </c>
      <c r="CB65" s="1">
        <f t="shared" si="364"/>
        <v>0</v>
      </c>
      <c r="CC65" s="1">
        <f t="shared" si="365"/>
        <v>0</v>
      </c>
      <c r="CD65" s="1">
        <f t="shared" si="366"/>
        <v>5.113636363636364E-2</v>
      </c>
      <c r="CE65" s="1">
        <f t="shared" si="367"/>
        <v>0</v>
      </c>
      <c r="CF65" s="1">
        <f t="shared" si="368"/>
        <v>5.681818181818182E-3</v>
      </c>
      <c r="CG65" s="1">
        <f t="shared" si="369"/>
        <v>0</v>
      </c>
      <c r="CH65" s="1">
        <f t="shared" si="370"/>
        <v>0</v>
      </c>
      <c r="CJ65" s="24">
        <v>6</v>
      </c>
      <c r="CK65" s="1">
        <f t="shared" si="371"/>
        <v>0.10227272727272727</v>
      </c>
      <c r="CL65" s="1">
        <f t="shared" si="372"/>
        <v>0</v>
      </c>
      <c r="CM65" s="1">
        <f t="shared" si="373"/>
        <v>0</v>
      </c>
      <c r="CN65" s="1">
        <f t="shared" si="374"/>
        <v>1.7045454545454544E-2</v>
      </c>
      <c r="CO65" s="1">
        <f t="shared" si="375"/>
        <v>0</v>
      </c>
      <c r="CP65" s="1">
        <f t="shared" si="386"/>
        <v>5.681818181818182E-3</v>
      </c>
      <c r="CQ65" s="1">
        <f t="shared" si="376"/>
        <v>0</v>
      </c>
      <c r="CR65" s="1">
        <f t="shared" si="377"/>
        <v>0</v>
      </c>
      <c r="CT65" s="24">
        <v>6</v>
      </c>
      <c r="CU65" s="1">
        <f t="shared" si="378"/>
        <v>4.6068796068796065E-4</v>
      </c>
      <c r="CV65" s="1">
        <f t="shared" si="379"/>
        <v>0</v>
      </c>
      <c r="CW65" s="1">
        <f t="shared" si="380"/>
        <v>0</v>
      </c>
      <c r="CX65" s="1">
        <f t="shared" si="381"/>
        <v>5.6818181818181815E-4</v>
      </c>
      <c r="CY65" s="1">
        <f t="shared" si="382"/>
        <v>0</v>
      </c>
      <c r="CZ65" s="1">
        <f t="shared" si="383"/>
        <v>2.840909090909091E-3</v>
      </c>
      <c r="DA65" s="1">
        <f t="shared" si="384"/>
        <v>0</v>
      </c>
      <c r="DB65" s="1">
        <f t="shared" si="385"/>
        <v>0</v>
      </c>
    </row>
    <row r="66" spans="78:106" x14ac:dyDescent="0.25">
      <c r="BZ66" s="24">
        <v>7</v>
      </c>
      <c r="CA66" s="1">
        <f t="shared" si="363"/>
        <v>0</v>
      </c>
      <c r="CB66" s="1">
        <f t="shared" si="364"/>
        <v>0</v>
      </c>
      <c r="CC66" s="1">
        <f t="shared" si="365"/>
        <v>0</v>
      </c>
      <c r="CD66" s="1">
        <f t="shared" si="366"/>
        <v>0</v>
      </c>
      <c r="CE66" s="1">
        <f t="shared" si="367"/>
        <v>0</v>
      </c>
      <c r="CF66" s="1">
        <f t="shared" si="368"/>
        <v>0</v>
      </c>
      <c r="CG66" s="1">
        <f t="shared" si="369"/>
        <v>0</v>
      </c>
      <c r="CH66" s="1">
        <f t="shared" si="370"/>
        <v>0</v>
      </c>
      <c r="CJ66" s="24">
        <v>7</v>
      </c>
      <c r="CK66" s="1">
        <f t="shared" si="371"/>
        <v>0</v>
      </c>
      <c r="CL66" s="1">
        <f t="shared" si="372"/>
        <v>0</v>
      </c>
      <c r="CM66" s="1">
        <f t="shared" si="373"/>
        <v>0</v>
      </c>
      <c r="CN66" s="1">
        <f t="shared" si="374"/>
        <v>0</v>
      </c>
      <c r="CO66" s="1">
        <f t="shared" si="375"/>
        <v>0</v>
      </c>
      <c r="CP66" s="1">
        <f t="shared" si="386"/>
        <v>0</v>
      </c>
      <c r="CQ66" s="1">
        <f t="shared" si="376"/>
        <v>0</v>
      </c>
      <c r="CR66" s="1">
        <f t="shared" si="377"/>
        <v>0</v>
      </c>
      <c r="CT66" s="24">
        <v>7</v>
      </c>
      <c r="CU66" s="1">
        <f t="shared" si="378"/>
        <v>0</v>
      </c>
      <c r="CV66" s="1">
        <f>(BR21/(1+(CT66-$CV$58)^2))</f>
        <v>0</v>
      </c>
      <c r="CW66" s="1">
        <f t="shared" si="380"/>
        <v>0</v>
      </c>
      <c r="CX66" s="1">
        <f t="shared" si="381"/>
        <v>0</v>
      </c>
      <c r="CY66" s="1">
        <f t="shared" si="382"/>
        <v>0</v>
      </c>
      <c r="CZ66" s="1">
        <f t="shared" si="383"/>
        <v>0</v>
      </c>
      <c r="DA66" s="1">
        <f t="shared" si="384"/>
        <v>0</v>
      </c>
      <c r="DB66" s="1">
        <f t="shared" si="385"/>
        <v>0</v>
      </c>
    </row>
    <row r="67" spans="78:106" x14ac:dyDescent="0.25">
      <c r="CG67" t="s">
        <v>11</v>
      </c>
      <c r="CH67" s="16">
        <f>SUM(CA59:CH66)</f>
        <v>4.25</v>
      </c>
      <c r="CQ67" t="s">
        <v>11</v>
      </c>
      <c r="CR67" s="16">
        <f>SUM(CK59:CR66)</f>
        <v>1.2272727272727273</v>
      </c>
      <c r="DA67" t="s">
        <v>11</v>
      </c>
      <c r="DB67" s="16">
        <f>SUM(CU59:DB66)</f>
        <v>0.63828088163682328</v>
      </c>
    </row>
    <row r="68" spans="78:106" x14ac:dyDescent="0.25">
      <c r="BZ68" t="s">
        <v>19</v>
      </c>
      <c r="CJ68" t="s">
        <v>23</v>
      </c>
    </row>
    <row r="69" spans="78:106" x14ac:dyDescent="0.25">
      <c r="BZ69" s="24"/>
      <c r="CA69" s="24">
        <v>0</v>
      </c>
      <c r="CB69" s="24">
        <v>1</v>
      </c>
      <c r="CC69" s="24">
        <v>2</v>
      </c>
      <c r="CD69" s="24">
        <v>3</v>
      </c>
      <c r="CE69" s="24">
        <v>4</v>
      </c>
      <c r="CF69" s="24">
        <v>5</v>
      </c>
      <c r="CG69" s="24">
        <v>6</v>
      </c>
      <c r="CH69" s="24">
        <v>7</v>
      </c>
      <c r="CJ69" s="24"/>
      <c r="CK69" s="24">
        <v>0</v>
      </c>
      <c r="CL69" s="24">
        <v>1</v>
      </c>
      <c r="CM69" s="24">
        <v>2</v>
      </c>
      <c r="CN69" s="24">
        <v>3</v>
      </c>
      <c r="CO69" s="24">
        <v>4</v>
      </c>
      <c r="CP69" s="24">
        <v>5</v>
      </c>
      <c r="CQ69" s="24">
        <v>6</v>
      </c>
      <c r="CR69" s="24">
        <v>7</v>
      </c>
      <c r="CT69" s="24"/>
      <c r="CU69" s="24">
        <v>0</v>
      </c>
      <c r="CV69" s="24">
        <v>1</v>
      </c>
      <c r="CW69" s="24">
        <v>2</v>
      </c>
      <c r="CX69" s="24">
        <v>3</v>
      </c>
      <c r="CY69" s="24">
        <v>4</v>
      </c>
      <c r="CZ69" s="24">
        <v>5</v>
      </c>
      <c r="DA69" s="24">
        <v>6</v>
      </c>
      <c r="DB69" s="24">
        <v>7</v>
      </c>
    </row>
    <row r="70" spans="78:106" x14ac:dyDescent="0.25">
      <c r="BZ70" s="24">
        <v>0</v>
      </c>
      <c r="CA70" s="1">
        <f>(BQ24*($BZ$70-CA69)^2)</f>
        <v>0</v>
      </c>
      <c r="CB70" s="1">
        <f t="shared" ref="CB70:CH70" si="387">(BR24*($BZ$70-CB69)^2)</f>
        <v>0</v>
      </c>
      <c r="CC70" s="1">
        <f t="shared" si="387"/>
        <v>4.0404040404040407E-2</v>
      </c>
      <c r="CD70" s="1">
        <f t="shared" si="387"/>
        <v>0.18181818181818182</v>
      </c>
      <c r="CE70" s="1">
        <f t="shared" si="387"/>
        <v>0.80808080808080807</v>
      </c>
      <c r="CF70" s="1">
        <f t="shared" si="387"/>
        <v>0.25252525252525254</v>
      </c>
      <c r="CG70" s="1">
        <f t="shared" si="387"/>
        <v>0.36363636363636365</v>
      </c>
      <c r="CH70" s="1">
        <f t="shared" si="387"/>
        <v>0</v>
      </c>
      <c r="CJ70" s="24">
        <v>0</v>
      </c>
      <c r="CK70" s="1">
        <f>(BQ24*ABS($CJ$70-CK$69))</f>
        <v>0</v>
      </c>
      <c r="CL70" s="1">
        <f t="shared" ref="CL70:CR70" si="388">(BR24*ABS($CJ$70-CL$69))</f>
        <v>0</v>
      </c>
      <c r="CM70" s="1">
        <f t="shared" si="388"/>
        <v>2.0202020202020204E-2</v>
      </c>
      <c r="CN70" s="1">
        <f t="shared" si="388"/>
        <v>6.0606060606060608E-2</v>
      </c>
      <c r="CO70" s="1">
        <f t="shared" si="388"/>
        <v>0.20202020202020202</v>
      </c>
      <c r="CP70" s="1">
        <f t="shared" si="388"/>
        <v>5.0505050505050511E-2</v>
      </c>
      <c r="CQ70" s="1">
        <f t="shared" si="388"/>
        <v>6.0606060606060608E-2</v>
      </c>
      <c r="CR70" s="1">
        <f t="shared" si="388"/>
        <v>0</v>
      </c>
      <c r="CT70" s="24">
        <v>0</v>
      </c>
      <c r="CU70" s="1">
        <f>(BQ24/(1+(CT70-CU69)^2))</f>
        <v>0.33333333333333331</v>
      </c>
      <c r="CV70" s="1">
        <f>(BR24/(1+(CT70-CV69)^2))</f>
        <v>0</v>
      </c>
      <c r="CW70" s="1">
        <f>(BS24/(1+(CT70-CW69)^2))</f>
        <v>2.0202020202020202E-3</v>
      </c>
      <c r="CX70" s="1">
        <f>(BT24/(1+(CT70-CX69)^2))</f>
        <v>2.0202020202020202E-3</v>
      </c>
      <c r="CY70" s="1">
        <f>(BU24/(1+(CT70-CY69)^2))</f>
        <v>2.9708853238265003E-3</v>
      </c>
      <c r="CZ70" s="1">
        <f>(BV24/(1+(CT70-CZ69)^2))</f>
        <v>3.8850038850038855E-4</v>
      </c>
      <c r="DA70" s="1">
        <f>(BW24/(1+(CT70-DA69)^2))</f>
        <v>2.7300027300027302E-4</v>
      </c>
      <c r="DB70" s="1">
        <f>(BX24/(1+(CT70-DB69)^2))</f>
        <v>0</v>
      </c>
    </row>
    <row r="71" spans="78:106" x14ac:dyDescent="0.25">
      <c r="BZ71" s="24">
        <v>1</v>
      </c>
      <c r="CA71" s="1">
        <f>(BQ25*(BZ71-$CA$69)^2)</f>
        <v>0</v>
      </c>
      <c r="CB71" s="1">
        <f>(BR25*(BZ71-CB$69)^2)</f>
        <v>0</v>
      </c>
      <c r="CC71" s="1">
        <f>(BS25*(BZ71-CC$69)^2)</f>
        <v>0</v>
      </c>
      <c r="CD71" s="1">
        <f>(BT25*(BZ71-CD$69)^2)</f>
        <v>0</v>
      </c>
      <c r="CE71" s="1">
        <f>(BU25*(BZ71-CE$69)^2)</f>
        <v>0</v>
      </c>
      <c r="CF71" s="1">
        <f>(BV25*(BZ71-CF$69)^2)</f>
        <v>0</v>
      </c>
      <c r="CG71" s="1">
        <f>(BW25*(BZ71-CG$69)^2)</f>
        <v>0</v>
      </c>
      <c r="CH71" s="1">
        <f>(BX25*(BZ71-CH$69)^2)</f>
        <v>0</v>
      </c>
      <c r="CJ71" s="24">
        <v>1</v>
      </c>
      <c r="CK71" s="1">
        <f>(BQ25*ABS(CJ71-CK$69))</f>
        <v>0</v>
      </c>
      <c r="CL71" s="1">
        <f>(BR25*ABS(CJ71-CL$69))</f>
        <v>0</v>
      </c>
      <c r="CM71" s="1">
        <f>(BS25*ABS(CJ71-CM$69))</f>
        <v>0</v>
      </c>
      <c r="CN71" s="1">
        <f>(BT25*ABS(CJ71-CN$69))</f>
        <v>0</v>
      </c>
      <c r="CO71" s="1">
        <f>(BU25*ABS(CJ71-CO$69))</f>
        <v>0</v>
      </c>
      <c r="CP71" s="1">
        <f>(BV25*ABS(CJ71-CP$69))</f>
        <v>0</v>
      </c>
      <c r="CQ71" s="1">
        <f>(BW25*ABS(CJ71-CQ$69))</f>
        <v>0</v>
      </c>
      <c r="CR71" s="1">
        <f>(BX25*ABS(CJ71-CR$69))</f>
        <v>0</v>
      </c>
      <c r="CT71" s="24">
        <v>1</v>
      </c>
      <c r="CU71" s="1">
        <f>(BQ25/(1+(CT71-$CU$69)^2))</f>
        <v>0</v>
      </c>
      <c r="CV71" s="1">
        <f>(BR25/(1+(CT71-$CV$69)^2))</f>
        <v>0</v>
      </c>
      <c r="CW71" s="1">
        <f>(BS25/(1+(CT71-$CW$69)^2))</f>
        <v>0</v>
      </c>
      <c r="CX71" s="1">
        <f>(BT25/(1+(CT71-$CX$69)^2))</f>
        <v>0</v>
      </c>
      <c r="CY71" s="1">
        <f>(BU25/(1+(CT71-$CY$69)^2))</f>
        <v>0</v>
      </c>
      <c r="CZ71" s="1">
        <f>(BV25/(1+(CT71-$CZ$69)^2))</f>
        <v>0</v>
      </c>
      <c r="DA71" s="1">
        <f>(BW25/(1+(CT71-$DA$69)^2))</f>
        <v>0</v>
      </c>
      <c r="DB71" s="1">
        <f>(BX25/(1+(CT71-$DB$69)^2))</f>
        <v>0</v>
      </c>
    </row>
    <row r="72" spans="78:106" x14ac:dyDescent="0.25">
      <c r="BZ72" s="24">
        <v>2</v>
      </c>
      <c r="CA72" s="1">
        <f t="shared" ref="CA72:CA77" si="389">(BQ26*(BZ72-$CA$69)^2)</f>
        <v>4.0404040404040407E-2</v>
      </c>
      <c r="CB72" s="1">
        <f t="shared" ref="CB72:CB77" si="390">(BR26*(BZ72-CB$69)^2)</f>
        <v>0</v>
      </c>
      <c r="CC72" s="1">
        <f t="shared" ref="CC72:CC77" si="391">(BS26*(BZ72-CC$69)^2)</f>
        <v>0</v>
      </c>
      <c r="CD72" s="1">
        <f t="shared" ref="CD72:CD77" si="392">(BT26*(BZ72-CD$69)^2)</f>
        <v>1.0101010101010102E-2</v>
      </c>
      <c r="CE72" s="1">
        <f t="shared" ref="CE72:CE77" si="393">(BU26*(BZ72-CE$69)^2)</f>
        <v>4.0404040404040407E-2</v>
      </c>
      <c r="CF72" s="1">
        <f t="shared" ref="CF72:CF77" si="394">(BV26*(BZ72-CF$69)^2)</f>
        <v>0</v>
      </c>
      <c r="CG72" s="1">
        <f t="shared" ref="CG72:CG77" si="395">(BW26*(BZ72-CG$69)^2)</f>
        <v>0</v>
      </c>
      <c r="CH72" s="1">
        <f t="shared" ref="CH72:CH77" si="396">(BX26*(BZ72-CH$69)^2)</f>
        <v>0</v>
      </c>
      <c r="CJ72" s="24">
        <v>2</v>
      </c>
      <c r="CK72" s="1">
        <f>(BQ26*ABS(CJ72-CK$69))</f>
        <v>2.0202020202020204E-2</v>
      </c>
      <c r="CL72" s="1">
        <f t="shared" ref="CL72:CL77" si="397">(BR26*ABS(CJ72-CL$69))</f>
        <v>0</v>
      </c>
      <c r="CM72" s="1">
        <f t="shared" ref="CM72:CM77" si="398">(BS26*ABS(CJ72-CM$69))</f>
        <v>0</v>
      </c>
      <c r="CN72" s="1">
        <f t="shared" ref="CN72:CN77" si="399">(BT26*ABS(CJ72-CN$69))</f>
        <v>1.0101010101010102E-2</v>
      </c>
      <c r="CO72" s="1">
        <f t="shared" ref="CO72:CO77" si="400">(BU26*ABS(CJ72-CO$69))</f>
        <v>2.0202020202020204E-2</v>
      </c>
      <c r="CP72" s="1">
        <f t="shared" ref="CP72:CP77" si="401">(BV26*ABS(CJ72-CP$69))</f>
        <v>0</v>
      </c>
      <c r="CQ72" s="1">
        <f t="shared" ref="CQ72:CQ77" si="402">(BW26*ABS(CJ72-CQ$69))</f>
        <v>0</v>
      </c>
      <c r="CR72" s="1">
        <f t="shared" ref="CR72:CR77" si="403">(BX26*ABS(CJ72-CR$69))</f>
        <v>0</v>
      </c>
      <c r="CT72" s="24">
        <v>2</v>
      </c>
      <c r="CU72" s="1">
        <f t="shared" ref="CU72:CU77" si="404">(BQ26/(1+(CT72-$CU$69)^2))</f>
        <v>2.0202020202020202E-3</v>
      </c>
      <c r="CV72" s="1">
        <f t="shared" ref="CV72:CV76" si="405">(BR26/(1+(CT72-$CV$69)^2))</f>
        <v>0</v>
      </c>
      <c r="CW72" s="1">
        <f t="shared" ref="CW72:CW77" si="406">(BS26/(1+(CT72-$CW$69)^2))</f>
        <v>1.0101010101010102E-2</v>
      </c>
      <c r="CX72" s="1">
        <f>(BT26/(1+(CT72-$CX$69)^2))</f>
        <v>5.0505050505050509E-3</v>
      </c>
      <c r="CY72" s="1">
        <f t="shared" ref="CY72:CY77" si="407">(BU26/(1+(CT72-$CY$69)^2))</f>
        <v>2.0202020202020202E-3</v>
      </c>
      <c r="CZ72" s="1">
        <f t="shared" ref="CZ72:CZ77" si="408">(BV26/(1+(CT72-$CZ$69)^2))</f>
        <v>0</v>
      </c>
      <c r="DA72" s="1">
        <f t="shared" ref="DA72:DA77" si="409">(BW26/(1+(CT72-$DA$69)^2))</f>
        <v>0</v>
      </c>
      <c r="DB72" s="1">
        <f t="shared" ref="DB72:DB76" si="410">(BX26/(1+(CT72-$DB$69)^2))</f>
        <v>0</v>
      </c>
    </row>
    <row r="73" spans="78:106" x14ac:dyDescent="0.25">
      <c r="BZ73" s="24">
        <v>3</v>
      </c>
      <c r="CA73" s="1">
        <f t="shared" si="389"/>
        <v>0.18181818181818182</v>
      </c>
      <c r="CB73" s="1">
        <f t="shared" si="390"/>
        <v>0</v>
      </c>
      <c r="CC73" s="1">
        <f t="shared" si="391"/>
        <v>1.0101010101010102E-2</v>
      </c>
      <c r="CD73" s="1">
        <f t="shared" si="392"/>
        <v>0</v>
      </c>
      <c r="CE73" s="1">
        <f t="shared" si="393"/>
        <v>5.0505050505050504E-2</v>
      </c>
      <c r="CF73" s="1">
        <f t="shared" si="394"/>
        <v>0</v>
      </c>
      <c r="CG73" s="1">
        <f t="shared" si="395"/>
        <v>0</v>
      </c>
      <c r="CH73" s="1">
        <f t="shared" si="396"/>
        <v>0</v>
      </c>
      <c r="CJ73" s="24">
        <v>3</v>
      </c>
      <c r="CK73" s="1">
        <f t="shared" ref="CK73:CK76" si="411">(BQ27*ABS(CJ73-CK$69))</f>
        <v>6.0606060606060608E-2</v>
      </c>
      <c r="CL73" s="1">
        <f t="shared" si="397"/>
        <v>0</v>
      </c>
      <c r="CM73" s="1">
        <f t="shared" si="398"/>
        <v>1.0101010101010102E-2</v>
      </c>
      <c r="CN73" s="1">
        <f t="shared" si="399"/>
        <v>0</v>
      </c>
      <c r="CO73" s="1">
        <f>(BU27*ABS(CJ73-CO$69))</f>
        <v>5.0505050505050504E-2</v>
      </c>
      <c r="CP73" s="1">
        <f t="shared" si="401"/>
        <v>0</v>
      </c>
      <c r="CQ73" s="1">
        <f t="shared" si="402"/>
        <v>0</v>
      </c>
      <c r="CR73" s="1">
        <f t="shared" si="403"/>
        <v>0</v>
      </c>
      <c r="CT73" s="24">
        <v>3</v>
      </c>
      <c r="CU73" s="1">
        <f t="shared" si="404"/>
        <v>2.0202020202020202E-3</v>
      </c>
      <c r="CV73" s="1">
        <f t="shared" si="405"/>
        <v>0</v>
      </c>
      <c r="CW73" s="1">
        <f t="shared" si="406"/>
        <v>5.0505050505050509E-3</v>
      </c>
      <c r="CX73" s="1">
        <f t="shared" ref="CX73:CX77" si="412">(BT27/(1+(CT73-$CX$69)^2))</f>
        <v>3.0303030303030304E-2</v>
      </c>
      <c r="CY73" s="1">
        <f t="shared" si="407"/>
        <v>2.5252525252525252E-2</v>
      </c>
      <c r="CZ73" s="1">
        <f t="shared" si="408"/>
        <v>0</v>
      </c>
      <c r="DA73" s="1">
        <f t="shared" si="409"/>
        <v>0</v>
      </c>
      <c r="DB73" s="1">
        <f t="shared" si="410"/>
        <v>0</v>
      </c>
    </row>
    <row r="74" spans="78:106" x14ac:dyDescent="0.25">
      <c r="BZ74" s="24">
        <v>4</v>
      </c>
      <c r="CA74" s="1">
        <f t="shared" si="389"/>
        <v>0.80808080808080807</v>
      </c>
      <c r="CB74" s="1">
        <f t="shared" si="390"/>
        <v>0</v>
      </c>
      <c r="CC74" s="1">
        <f t="shared" si="391"/>
        <v>4.0404040404040407E-2</v>
      </c>
      <c r="CD74" s="1">
        <f t="shared" si="392"/>
        <v>5.0505050505050504E-2</v>
      </c>
      <c r="CE74" s="1">
        <f t="shared" si="393"/>
        <v>0</v>
      </c>
      <c r="CF74" s="1">
        <f t="shared" si="394"/>
        <v>3.5353535353535352E-2</v>
      </c>
      <c r="CG74" s="1">
        <f t="shared" si="395"/>
        <v>2.0202020202020204E-2</v>
      </c>
      <c r="CH74" s="1">
        <f t="shared" si="396"/>
        <v>0</v>
      </c>
      <c r="CJ74" s="24">
        <v>4</v>
      </c>
      <c r="CK74" s="1">
        <f t="shared" si="411"/>
        <v>0.20202020202020202</v>
      </c>
      <c r="CL74" s="1">
        <f>(BR28*ABS(CJ74-CL$69))</f>
        <v>0</v>
      </c>
      <c r="CM74" s="1">
        <f>(BS28*ABS(CJ74-CM$69))</f>
        <v>2.0202020202020204E-2</v>
      </c>
      <c r="CN74" s="1">
        <f t="shared" si="399"/>
        <v>5.0505050505050504E-2</v>
      </c>
      <c r="CO74" s="1">
        <f t="shared" si="400"/>
        <v>0</v>
      </c>
      <c r="CP74" s="1">
        <f t="shared" si="401"/>
        <v>3.5353535353535352E-2</v>
      </c>
      <c r="CQ74" s="1">
        <f t="shared" si="402"/>
        <v>1.0101010101010102E-2</v>
      </c>
      <c r="CR74" s="1">
        <f t="shared" si="403"/>
        <v>0</v>
      </c>
      <c r="CT74" s="24">
        <v>4</v>
      </c>
      <c r="CU74" s="1">
        <f t="shared" si="404"/>
        <v>2.9708853238265003E-3</v>
      </c>
      <c r="CV74" s="1">
        <f t="shared" si="405"/>
        <v>0</v>
      </c>
      <c r="CW74" s="1">
        <f t="shared" si="406"/>
        <v>2.0202020202020202E-3</v>
      </c>
      <c r="CX74" s="1">
        <f t="shared" si="412"/>
        <v>2.5252525252525252E-2</v>
      </c>
      <c r="CY74" s="1">
        <f t="shared" si="407"/>
        <v>0.1111111111111111</v>
      </c>
      <c r="CZ74" s="1">
        <f t="shared" si="408"/>
        <v>1.7676767676767676E-2</v>
      </c>
      <c r="DA74" s="1">
        <f t="shared" si="409"/>
        <v>1.0101010101010101E-3</v>
      </c>
      <c r="DB74" s="1">
        <f t="shared" si="410"/>
        <v>0</v>
      </c>
    </row>
    <row r="75" spans="78:106" x14ac:dyDescent="0.25">
      <c r="BZ75" s="24">
        <v>5</v>
      </c>
      <c r="CA75" s="1">
        <f t="shared" si="389"/>
        <v>0.25252525252525254</v>
      </c>
      <c r="CB75" s="1">
        <f t="shared" si="390"/>
        <v>0</v>
      </c>
      <c r="CC75" s="1">
        <f t="shared" si="391"/>
        <v>0</v>
      </c>
      <c r="CD75" s="1">
        <f t="shared" si="392"/>
        <v>0</v>
      </c>
      <c r="CE75" s="1">
        <f t="shared" si="393"/>
        <v>3.5353535353535352E-2</v>
      </c>
      <c r="CF75" s="1">
        <f t="shared" si="394"/>
        <v>0</v>
      </c>
      <c r="CG75" s="1">
        <f t="shared" si="395"/>
        <v>1.5151515151515152E-2</v>
      </c>
      <c r="CH75" s="1">
        <f t="shared" si="396"/>
        <v>0</v>
      </c>
      <c r="CJ75" s="24">
        <v>5</v>
      </c>
      <c r="CK75" s="1">
        <f t="shared" si="411"/>
        <v>5.0505050505050511E-2</v>
      </c>
      <c r="CL75" s="1">
        <f t="shared" si="397"/>
        <v>0</v>
      </c>
      <c r="CM75" s="1">
        <f t="shared" si="398"/>
        <v>0</v>
      </c>
      <c r="CN75" s="1">
        <f t="shared" si="399"/>
        <v>0</v>
      </c>
      <c r="CO75" s="1">
        <f t="shared" si="400"/>
        <v>3.5353535353535352E-2</v>
      </c>
      <c r="CP75" s="1">
        <f t="shared" si="401"/>
        <v>0</v>
      </c>
      <c r="CQ75" s="1">
        <f t="shared" si="402"/>
        <v>1.5151515151515152E-2</v>
      </c>
      <c r="CR75" s="1">
        <f t="shared" si="403"/>
        <v>0</v>
      </c>
      <c r="CT75" s="24">
        <v>5</v>
      </c>
      <c r="CU75" s="1">
        <f t="shared" si="404"/>
        <v>3.8850038850038855E-4</v>
      </c>
      <c r="CV75" s="1">
        <f t="shared" si="405"/>
        <v>0</v>
      </c>
      <c r="CW75" s="1">
        <f t="shared" si="406"/>
        <v>0</v>
      </c>
      <c r="CX75" s="1">
        <f t="shared" si="412"/>
        <v>0</v>
      </c>
      <c r="CY75" s="1">
        <f t="shared" si="407"/>
        <v>1.7676767676767676E-2</v>
      </c>
      <c r="CZ75" s="1">
        <f t="shared" si="408"/>
        <v>6.0606060606060608E-2</v>
      </c>
      <c r="DA75" s="1">
        <f t="shared" si="409"/>
        <v>7.575757575757576E-3</v>
      </c>
      <c r="DB75" s="1">
        <f t="shared" si="410"/>
        <v>0</v>
      </c>
    </row>
    <row r="76" spans="78:106" x14ac:dyDescent="0.25">
      <c r="BZ76" s="24">
        <v>6</v>
      </c>
      <c r="CA76" s="1">
        <f t="shared" si="389"/>
        <v>0.36363636363636365</v>
      </c>
      <c r="CB76" s="1">
        <f t="shared" si="390"/>
        <v>0</v>
      </c>
      <c r="CC76" s="1">
        <f t="shared" si="391"/>
        <v>0</v>
      </c>
      <c r="CD76" s="1">
        <f t="shared" si="392"/>
        <v>0</v>
      </c>
      <c r="CE76" s="1">
        <f t="shared" si="393"/>
        <v>2.0202020202020204E-2</v>
      </c>
      <c r="CF76" s="1">
        <f t="shared" si="394"/>
        <v>1.5151515151515152E-2</v>
      </c>
      <c r="CG76" s="1">
        <f t="shared" si="395"/>
        <v>0</v>
      </c>
      <c r="CH76" s="1">
        <f t="shared" si="396"/>
        <v>0</v>
      </c>
      <c r="CJ76" s="24">
        <v>6</v>
      </c>
      <c r="CK76" s="1">
        <f t="shared" si="411"/>
        <v>6.0606060606060608E-2</v>
      </c>
      <c r="CL76" s="1">
        <f t="shared" si="397"/>
        <v>0</v>
      </c>
      <c r="CM76" s="1">
        <f t="shared" si="398"/>
        <v>0</v>
      </c>
      <c r="CN76" s="1">
        <f t="shared" si="399"/>
        <v>0</v>
      </c>
      <c r="CO76" s="1">
        <f t="shared" si="400"/>
        <v>1.0101010101010102E-2</v>
      </c>
      <c r="CP76" s="1">
        <f t="shared" si="401"/>
        <v>1.5151515151515152E-2</v>
      </c>
      <c r="CQ76" s="1">
        <f t="shared" si="402"/>
        <v>0</v>
      </c>
      <c r="CR76" s="1">
        <f t="shared" si="403"/>
        <v>0</v>
      </c>
      <c r="CT76" s="24">
        <v>6</v>
      </c>
      <c r="CU76" s="1">
        <f t="shared" si="404"/>
        <v>2.7300027300027302E-4</v>
      </c>
      <c r="CV76" s="1">
        <f t="shared" si="405"/>
        <v>0</v>
      </c>
      <c r="CW76" s="1">
        <f t="shared" si="406"/>
        <v>0</v>
      </c>
      <c r="CX76" s="1">
        <f t="shared" si="412"/>
        <v>0</v>
      </c>
      <c r="CY76" s="1">
        <f t="shared" si="407"/>
        <v>1.0101010101010101E-3</v>
      </c>
      <c r="CZ76" s="1">
        <f t="shared" si="408"/>
        <v>7.575757575757576E-3</v>
      </c>
      <c r="DA76" s="1">
        <f t="shared" si="409"/>
        <v>0</v>
      </c>
      <c r="DB76" s="1">
        <f t="shared" si="410"/>
        <v>0</v>
      </c>
    </row>
    <row r="77" spans="78:106" x14ac:dyDescent="0.25">
      <c r="BZ77" s="24">
        <v>7</v>
      </c>
      <c r="CA77" s="1">
        <f t="shared" si="389"/>
        <v>0</v>
      </c>
      <c r="CB77" s="1">
        <f t="shared" si="390"/>
        <v>0</v>
      </c>
      <c r="CC77" s="1">
        <f t="shared" si="391"/>
        <v>0</v>
      </c>
      <c r="CD77" s="1">
        <f t="shared" si="392"/>
        <v>0</v>
      </c>
      <c r="CE77" s="1">
        <f t="shared" si="393"/>
        <v>0</v>
      </c>
      <c r="CF77" s="1">
        <f t="shared" si="394"/>
        <v>0</v>
      </c>
      <c r="CG77" s="1">
        <f t="shared" si="395"/>
        <v>0</v>
      </c>
      <c r="CH77" s="1">
        <f t="shared" si="396"/>
        <v>0</v>
      </c>
      <c r="CJ77" s="24">
        <v>7</v>
      </c>
      <c r="CK77" s="1">
        <f>(BQ31*ABS(CJ77-CK$69))</f>
        <v>0</v>
      </c>
      <c r="CL77" s="1">
        <f t="shared" si="397"/>
        <v>0</v>
      </c>
      <c r="CM77" s="1">
        <f t="shared" si="398"/>
        <v>0</v>
      </c>
      <c r="CN77" s="1">
        <f t="shared" si="399"/>
        <v>0</v>
      </c>
      <c r="CO77" s="1">
        <f t="shared" si="400"/>
        <v>0</v>
      </c>
      <c r="CP77" s="1">
        <f t="shared" si="401"/>
        <v>0</v>
      </c>
      <c r="CQ77" s="1">
        <f t="shared" si="402"/>
        <v>0</v>
      </c>
      <c r="CR77" s="1">
        <f t="shared" si="403"/>
        <v>0</v>
      </c>
      <c r="CT77" s="24">
        <v>7</v>
      </c>
      <c r="CU77" s="1">
        <f t="shared" si="404"/>
        <v>0</v>
      </c>
      <c r="CV77" s="1">
        <f>(BR31/(1+(CT77-$CV$69)^2))</f>
        <v>0</v>
      </c>
      <c r="CW77" s="1">
        <f t="shared" si="406"/>
        <v>0</v>
      </c>
      <c r="CX77" s="1">
        <f t="shared" si="412"/>
        <v>0</v>
      </c>
      <c r="CY77" s="1">
        <f t="shared" si="407"/>
        <v>0</v>
      </c>
      <c r="CZ77" s="1">
        <f t="shared" si="408"/>
        <v>0</v>
      </c>
      <c r="DA77" s="1">
        <f t="shared" si="409"/>
        <v>0</v>
      </c>
      <c r="DB77" s="1">
        <f>(BX31/(1+(CT77-$DB$69)^2))</f>
        <v>0</v>
      </c>
    </row>
    <row r="78" spans="78:106" x14ac:dyDescent="0.25">
      <c r="CG78" t="s">
        <v>11</v>
      </c>
      <c r="CH78" s="16">
        <f>SUM(CA70:CH77)</f>
        <v>3.6363636363636376</v>
      </c>
      <c r="CQ78" t="s">
        <v>11</v>
      </c>
      <c r="CR78" s="16">
        <f>SUM(CK70:CR77)</f>
        <v>1.0707070707070707</v>
      </c>
      <c r="DA78" t="s">
        <v>11</v>
      </c>
      <c r="DB78" s="16">
        <f>SUM(CU70:DB77)</f>
        <v>0.67797184267772492</v>
      </c>
    </row>
    <row r="79" spans="78:106" x14ac:dyDescent="0.25">
      <c r="BZ79" t="s">
        <v>20</v>
      </c>
      <c r="CJ79" t="s">
        <v>24</v>
      </c>
    </row>
    <row r="80" spans="78:106" x14ac:dyDescent="0.25">
      <c r="BZ80" s="24"/>
      <c r="CA80" s="24">
        <v>0</v>
      </c>
      <c r="CB80" s="24">
        <v>1</v>
      </c>
      <c r="CC80" s="24">
        <v>2</v>
      </c>
      <c r="CD80" s="24">
        <v>3</v>
      </c>
      <c r="CE80" s="24">
        <v>4</v>
      </c>
      <c r="CF80" s="24">
        <v>5</v>
      </c>
      <c r="CG80" s="24">
        <v>6</v>
      </c>
      <c r="CH80" s="24">
        <v>7</v>
      </c>
      <c r="CJ80" s="24"/>
      <c r="CK80" s="24">
        <v>0</v>
      </c>
      <c r="CL80" s="24">
        <v>1</v>
      </c>
      <c r="CM80" s="24">
        <v>2</v>
      </c>
      <c r="CN80" s="24">
        <v>3</v>
      </c>
      <c r="CO80" s="24">
        <v>4</v>
      </c>
      <c r="CP80" s="24">
        <v>5</v>
      </c>
      <c r="CQ80" s="24">
        <v>6</v>
      </c>
      <c r="CR80" s="24">
        <v>7</v>
      </c>
      <c r="CT80" s="24"/>
      <c r="CU80" s="24">
        <v>0</v>
      </c>
      <c r="CV80" s="24">
        <v>1</v>
      </c>
      <c r="CW80" s="24">
        <v>2</v>
      </c>
      <c r="CX80" s="24">
        <v>3</v>
      </c>
      <c r="CY80" s="24">
        <v>4</v>
      </c>
      <c r="CZ80" s="24">
        <v>5</v>
      </c>
      <c r="DA80" s="24">
        <v>6</v>
      </c>
      <c r="DB80" s="24">
        <v>7</v>
      </c>
    </row>
    <row r="81" spans="2:106" x14ac:dyDescent="0.25">
      <c r="BZ81" s="24">
        <v>0</v>
      </c>
      <c r="CA81" s="1">
        <f>(BQ34*($BZ$81-CA80)^2)</f>
        <v>0</v>
      </c>
      <c r="CB81" s="1">
        <f t="shared" ref="CB81:CH81" si="413">(BR35*($BZ$81-CB80)^2)</f>
        <v>0</v>
      </c>
      <c r="CC81" s="1">
        <f t="shared" si="413"/>
        <v>0</v>
      </c>
      <c r="CD81" s="1">
        <f t="shared" si="413"/>
        <v>0</v>
      </c>
      <c r="CE81" s="1">
        <f t="shared" si="413"/>
        <v>0</v>
      </c>
      <c r="CF81" s="1">
        <f t="shared" si="413"/>
        <v>0</v>
      </c>
      <c r="CG81" s="1">
        <f t="shared" si="413"/>
        <v>0</v>
      </c>
      <c r="CH81" s="1">
        <f t="shared" si="413"/>
        <v>0</v>
      </c>
      <c r="CJ81" s="24">
        <v>0</v>
      </c>
      <c r="CK81" s="1">
        <f>(BQ34*ABS($CJ$81-CK$80))</f>
        <v>0</v>
      </c>
      <c r="CL81" s="1">
        <f t="shared" ref="CL81:CR81" si="414">(BR34*ABS($CJ$81-CL$80))</f>
        <v>0</v>
      </c>
      <c r="CM81" s="1">
        <f t="shared" si="414"/>
        <v>0</v>
      </c>
      <c r="CN81" s="1">
        <f t="shared" si="414"/>
        <v>6.8181818181818177E-2</v>
      </c>
      <c r="CO81" s="1">
        <f t="shared" si="414"/>
        <v>0.20454545454545456</v>
      </c>
      <c r="CP81" s="1">
        <f t="shared" si="414"/>
        <v>0.14204545454545453</v>
      </c>
      <c r="CQ81" s="1">
        <f t="shared" si="414"/>
        <v>3.4090909090909088E-2</v>
      </c>
      <c r="CR81" s="1">
        <f t="shared" si="414"/>
        <v>0</v>
      </c>
      <c r="CT81" s="24">
        <v>0</v>
      </c>
      <c r="CU81" s="1">
        <f>(BQ34/(1+(CT81-CU80)^2))</f>
        <v>0.29545454545454547</v>
      </c>
      <c r="CV81" s="1">
        <f>(BR35/(1+(CT81-CV80)^2))</f>
        <v>0</v>
      </c>
      <c r="CW81" s="1">
        <f>(BS35/(1+(CT81-CW80)^2))</f>
        <v>0</v>
      </c>
      <c r="CX81" s="1">
        <f>(BT35/(1+(CT81-CX80)^2))</f>
        <v>0</v>
      </c>
      <c r="CY81" s="1">
        <f>(BU35/(1+(CT81-CY80)^2))</f>
        <v>0</v>
      </c>
      <c r="CZ81" s="1">
        <f>(BV35/(1+(CT81-CZ80)^2))</f>
        <v>0</v>
      </c>
      <c r="DA81" s="1">
        <f>(BW35/(1+(CT81-DA80)^2))</f>
        <v>0</v>
      </c>
      <c r="DB81" s="1">
        <f>(BX35/(1+(CT81-DB80)^2))</f>
        <v>0</v>
      </c>
    </row>
    <row r="82" spans="2:106" x14ac:dyDescent="0.25">
      <c r="BZ82" s="24">
        <v>1</v>
      </c>
      <c r="CA82" s="1">
        <f>(BQ35*(BZ82-$CA$80)^2)</f>
        <v>0</v>
      </c>
      <c r="CB82" s="1">
        <f>(BR35*(BZ82-CB$80)^2)</f>
        <v>0</v>
      </c>
      <c r="CC82" s="1">
        <f>(BS35*(BZ82-CC$80)^2)</f>
        <v>0</v>
      </c>
      <c r="CD82" s="1">
        <f>(BT35*(BZ82-CD$80)^2)</f>
        <v>0</v>
      </c>
      <c r="CE82" s="1">
        <f>(BU35*(BZ82-CE$80)^2)</f>
        <v>0</v>
      </c>
      <c r="CF82" s="1">
        <f>(BV35*(BZ82-CF$80)^2)</f>
        <v>0</v>
      </c>
      <c r="CG82" s="1">
        <f>(BW35*(BZ82-CG$80)^2)</f>
        <v>0</v>
      </c>
      <c r="CH82" s="1">
        <f>(BX35*(BZ82-CH$80)^2)</f>
        <v>0</v>
      </c>
      <c r="CJ82" s="24">
        <v>1</v>
      </c>
      <c r="CK82" s="1">
        <f>(BQ35*ABS(CJ82-CK$80))</f>
        <v>0</v>
      </c>
      <c r="CL82" s="1">
        <f>(BR35*ABS(CJ82-CL$80))</f>
        <v>0</v>
      </c>
      <c r="CM82" s="1">
        <f>(BS35*ABS(CJ82-CM$80))</f>
        <v>0</v>
      </c>
      <c r="CN82" s="1">
        <f>(BT35*ABS(CJ82-CN$80))</f>
        <v>0</v>
      </c>
      <c r="CO82" s="1">
        <f>(BU35*ABS(CJ82-CO$80))</f>
        <v>0</v>
      </c>
      <c r="CP82" s="1">
        <f>(BV35*ABS(CJ82-CP$80))</f>
        <v>0</v>
      </c>
      <c r="CQ82" s="1">
        <f>(BW35*ABS(CJ82-CQ$80))</f>
        <v>0</v>
      </c>
      <c r="CR82" s="1">
        <f>(BX35*ABS(CJ82-CR$80))</f>
        <v>0</v>
      </c>
      <c r="CT82" s="24">
        <v>1</v>
      </c>
      <c r="CU82" s="1">
        <f>(BQ35/(1+(CT82-$CU$80)^2))</f>
        <v>0</v>
      </c>
      <c r="CV82" s="1">
        <f>(BR35/(1+(CT82-$CV$80)^2))</f>
        <v>0</v>
      </c>
      <c r="CW82" s="1">
        <f>(BS35/(1+(CT82-$CW$80)^2))</f>
        <v>0</v>
      </c>
      <c r="CX82" s="1">
        <f>(BT35/(1+(CT82-$CX$80)^2))</f>
        <v>0</v>
      </c>
      <c r="CY82" s="1">
        <f>(BU35/(1+(CT82-$CY$80)^2))</f>
        <v>0</v>
      </c>
      <c r="CZ82" s="1">
        <f>(BV35/(1+(CT82-$CZ$80)^2))</f>
        <v>0</v>
      </c>
      <c r="DA82" s="1">
        <f>(BW35/(1+(CT82-$DA$80)^2))</f>
        <v>0</v>
      </c>
      <c r="DB82" s="1">
        <f>(BX35/(1+(CT82-$DB$80)^2))</f>
        <v>0</v>
      </c>
    </row>
    <row r="83" spans="2:106" x14ac:dyDescent="0.25">
      <c r="BZ83" s="24">
        <v>2</v>
      </c>
      <c r="CA83" s="1">
        <f t="shared" ref="CA83:CA88" si="415">(BQ36*(BZ83-$CA$80)^2)</f>
        <v>0</v>
      </c>
      <c r="CB83" s="1">
        <f t="shared" ref="CB83:CB88" si="416">(BR36*(BZ83-CB$80)^2)</f>
        <v>0</v>
      </c>
      <c r="CC83" s="1">
        <f t="shared" ref="CC83:CC88" si="417">(BS36*(BZ83-CC$80)^2)</f>
        <v>0</v>
      </c>
      <c r="CD83" s="1">
        <f t="shared" ref="CD83:CD88" si="418">(BT36*(BZ83-CD$80)^2)</f>
        <v>5.681818181818182E-3</v>
      </c>
      <c r="CE83" s="1">
        <f t="shared" ref="CE83:CE88" si="419">(BU36*(BZ83-CE$80)^2)</f>
        <v>4.5454545454545456E-2</v>
      </c>
      <c r="CF83" s="1">
        <f t="shared" ref="CF83:CF88" si="420">(BV36*(BZ83-CF$80)^2)</f>
        <v>0.10227272727272728</v>
      </c>
      <c r="CG83" s="1">
        <f t="shared" ref="CG83:CG88" si="421">(BW36*(BZ83-CG$80)^2)</f>
        <v>0</v>
      </c>
      <c r="CH83" s="1">
        <f t="shared" ref="CH83:CH88" si="422">(BX36*(BZ83-CH$80)^2)</f>
        <v>0</v>
      </c>
      <c r="CJ83" s="24">
        <v>2</v>
      </c>
      <c r="CK83" s="1">
        <f t="shared" ref="CK83:CK88" si="423">(BQ36*ABS(CJ83-CK$80))</f>
        <v>0</v>
      </c>
      <c r="CL83" s="1">
        <f t="shared" ref="CL83:CL88" si="424">(BR36*ABS(CJ83-CL$80))</f>
        <v>0</v>
      </c>
      <c r="CM83" s="1">
        <f t="shared" ref="CM83:CM88" si="425">(BS36*ABS(CJ83-CM$80))</f>
        <v>0</v>
      </c>
      <c r="CN83" s="1">
        <f t="shared" ref="CN83:CN87" si="426">(BT36*ABS(CJ83-CN$80))</f>
        <v>5.681818181818182E-3</v>
      </c>
      <c r="CO83" s="1">
        <f t="shared" ref="CO83:CO88" si="427">(BU36*ABS(CJ83-CO$80))</f>
        <v>2.2727272727272728E-2</v>
      </c>
      <c r="CP83" s="1">
        <f t="shared" ref="CP83:CP88" si="428">(BV36*ABS(CJ83-CP$80))</f>
        <v>3.4090909090909088E-2</v>
      </c>
      <c r="CQ83" s="1">
        <f t="shared" ref="CQ83:CQ88" si="429">(BW36*ABS(CJ83-CQ$80))</f>
        <v>0</v>
      </c>
      <c r="CR83" s="1">
        <f t="shared" ref="CR83:CR88" si="430">(BX36*ABS(CJ83-CR$80))</f>
        <v>0</v>
      </c>
      <c r="CT83" s="24">
        <v>2</v>
      </c>
      <c r="CU83" s="1">
        <f t="shared" ref="CU83:CU88" si="431">(BQ36/(1+(CT83-$CU$80)^2))</f>
        <v>0</v>
      </c>
      <c r="CV83" s="1">
        <f t="shared" ref="CV83:CV88" si="432">(BR36/(1+(CT83-$CV$80)^2))</f>
        <v>0</v>
      </c>
      <c r="CW83" s="1">
        <f t="shared" ref="CW83:CW88" si="433">(BS36/(1+(CT83-$CW$80)^2))</f>
        <v>1.1363636363636364E-2</v>
      </c>
      <c r="CX83" s="1">
        <f t="shared" ref="CX83:CX88" si="434">(BT36/(1+(CT83-$CX$80)^2))</f>
        <v>2.840909090909091E-3</v>
      </c>
      <c r="CY83" s="1">
        <f t="shared" ref="CY83:CY88" si="435">(BU36/(1+(CT83-$CY$80)^2))</f>
        <v>2.2727272727272726E-3</v>
      </c>
      <c r="CZ83" s="1">
        <f t="shared" ref="CZ83:CZ88" si="436">(BV36/(1+(CT83-$CZ$80)^2))</f>
        <v>1.1363636363636363E-3</v>
      </c>
      <c r="DA83" s="1">
        <f t="shared" ref="DA83:DA88" si="437">(BW36/(1+(CT83-$DA$80)^2))</f>
        <v>0</v>
      </c>
      <c r="DB83" s="1">
        <f t="shared" ref="DB83:DB88" si="438">(BX36/(1+(CT83-$DB$80)^2))</f>
        <v>0</v>
      </c>
    </row>
    <row r="84" spans="2:106" x14ac:dyDescent="0.25">
      <c r="BZ84" s="24">
        <v>3</v>
      </c>
      <c r="CA84" s="1">
        <f t="shared" si="415"/>
        <v>0.20454545454545456</v>
      </c>
      <c r="CB84" s="1">
        <f t="shared" si="416"/>
        <v>0</v>
      </c>
      <c r="CC84" s="1">
        <f t="shared" si="417"/>
        <v>5.681818181818182E-3</v>
      </c>
      <c r="CD84" s="1">
        <f t="shared" si="418"/>
        <v>0</v>
      </c>
      <c r="CE84" s="1">
        <f t="shared" si="419"/>
        <v>2.2727272727272728E-2</v>
      </c>
      <c r="CF84" s="1">
        <f t="shared" si="420"/>
        <v>6.8181818181818177E-2</v>
      </c>
      <c r="CG84" s="1">
        <f t="shared" si="421"/>
        <v>0</v>
      </c>
      <c r="CH84" s="1">
        <f t="shared" si="422"/>
        <v>0</v>
      </c>
      <c r="CJ84" s="24">
        <v>3</v>
      </c>
      <c r="CK84" s="1">
        <f t="shared" si="423"/>
        <v>6.8181818181818177E-2</v>
      </c>
      <c r="CL84" s="1">
        <f t="shared" si="424"/>
        <v>0</v>
      </c>
      <c r="CM84" s="1">
        <f t="shared" si="425"/>
        <v>5.681818181818182E-3</v>
      </c>
      <c r="CN84" s="1">
        <f t="shared" si="426"/>
        <v>0</v>
      </c>
      <c r="CO84" s="1">
        <f t="shared" si="427"/>
        <v>2.2727272727272728E-2</v>
      </c>
      <c r="CP84" s="1">
        <f>(BV37*ABS(CJ84-CP$80))</f>
        <v>3.4090909090909088E-2</v>
      </c>
      <c r="CQ84" s="1">
        <f t="shared" si="429"/>
        <v>0</v>
      </c>
      <c r="CR84" s="1">
        <f t="shared" si="430"/>
        <v>0</v>
      </c>
      <c r="CT84" s="24">
        <v>3</v>
      </c>
      <c r="CU84" s="1">
        <f>(BQ37/(1+(CT84-$CU$80)^2))</f>
        <v>2.2727272727272726E-3</v>
      </c>
      <c r="CV84" s="1">
        <f t="shared" si="432"/>
        <v>0</v>
      </c>
      <c r="CW84" s="1">
        <f t="shared" si="433"/>
        <v>2.840909090909091E-3</v>
      </c>
      <c r="CX84" s="1">
        <f>(BT37/(1+(CT84-$CX$80)^2))</f>
        <v>4.5454545454545456E-2</v>
      </c>
      <c r="CY84" s="1">
        <f t="shared" si="435"/>
        <v>1.1363636363636364E-2</v>
      </c>
      <c r="CZ84" s="1">
        <f t="shared" si="436"/>
        <v>3.4090909090909089E-3</v>
      </c>
      <c r="DA84" s="1">
        <f t="shared" si="437"/>
        <v>0</v>
      </c>
      <c r="DB84" s="1">
        <f t="shared" si="438"/>
        <v>0</v>
      </c>
    </row>
    <row r="85" spans="2:106" x14ac:dyDescent="0.25">
      <c r="BZ85" s="24">
        <v>4</v>
      </c>
      <c r="CA85" s="1">
        <f t="shared" si="415"/>
        <v>0.81818181818181823</v>
      </c>
      <c r="CB85" s="1">
        <f t="shared" si="416"/>
        <v>0</v>
      </c>
      <c r="CC85" s="1">
        <f t="shared" si="417"/>
        <v>4.5454545454545456E-2</v>
      </c>
      <c r="CD85" s="1">
        <f t="shared" si="418"/>
        <v>2.2727272727272728E-2</v>
      </c>
      <c r="CE85" s="1">
        <f t="shared" si="419"/>
        <v>0</v>
      </c>
      <c r="CF85" s="1">
        <f t="shared" si="420"/>
        <v>5.113636363636364E-2</v>
      </c>
      <c r="CG85" s="1">
        <f t="shared" si="421"/>
        <v>2.2727272727272728E-2</v>
      </c>
      <c r="CH85" s="1">
        <f t="shared" si="422"/>
        <v>0</v>
      </c>
      <c r="CJ85" s="24">
        <v>4</v>
      </c>
      <c r="CK85" s="1">
        <f t="shared" si="423"/>
        <v>0.20454545454545456</v>
      </c>
      <c r="CL85" s="1">
        <f t="shared" si="424"/>
        <v>0</v>
      </c>
      <c r="CM85" s="1">
        <f t="shared" si="425"/>
        <v>2.2727272727272728E-2</v>
      </c>
      <c r="CN85" s="1">
        <f t="shared" si="426"/>
        <v>2.2727272727272728E-2</v>
      </c>
      <c r="CO85" s="1">
        <f t="shared" si="427"/>
        <v>0</v>
      </c>
      <c r="CP85" s="1">
        <f t="shared" si="428"/>
        <v>5.113636363636364E-2</v>
      </c>
      <c r="CQ85" s="1">
        <f t="shared" si="429"/>
        <v>1.1363636363636364E-2</v>
      </c>
      <c r="CR85" s="1">
        <f t="shared" si="430"/>
        <v>0</v>
      </c>
      <c r="CT85" s="24">
        <v>4</v>
      </c>
      <c r="CU85" s="1">
        <f t="shared" si="431"/>
        <v>3.0080213903743319E-3</v>
      </c>
      <c r="CV85" s="1">
        <f t="shared" si="432"/>
        <v>0</v>
      </c>
      <c r="CW85" s="1">
        <f t="shared" si="433"/>
        <v>2.2727272727272726E-3</v>
      </c>
      <c r="CX85" s="1">
        <f t="shared" si="434"/>
        <v>1.1363636363636364E-2</v>
      </c>
      <c r="CY85" s="1">
        <f t="shared" si="435"/>
        <v>0.14772727272727273</v>
      </c>
      <c r="CZ85" s="1">
        <f t="shared" si="436"/>
        <v>2.556818181818182E-2</v>
      </c>
      <c r="DA85" s="1">
        <f t="shared" si="437"/>
        <v>1.1363636363636363E-3</v>
      </c>
      <c r="DB85" s="1">
        <f t="shared" si="438"/>
        <v>0</v>
      </c>
    </row>
    <row r="86" spans="2:106" x14ac:dyDescent="0.25">
      <c r="BZ86" s="24">
        <v>5</v>
      </c>
      <c r="CA86" s="1">
        <f t="shared" si="415"/>
        <v>0.71022727272727271</v>
      </c>
      <c r="CB86" s="1">
        <f t="shared" si="416"/>
        <v>0</v>
      </c>
      <c r="CC86" s="1">
        <f t="shared" si="417"/>
        <v>0.10227272727272728</v>
      </c>
      <c r="CD86" s="1">
        <f t="shared" si="418"/>
        <v>6.8181818181818177E-2</v>
      </c>
      <c r="CE86" s="1">
        <f t="shared" si="419"/>
        <v>5.113636363636364E-2</v>
      </c>
      <c r="CF86" s="1">
        <f t="shared" si="420"/>
        <v>0</v>
      </c>
      <c r="CG86" s="1">
        <f t="shared" si="421"/>
        <v>1.7045454545454544E-2</v>
      </c>
      <c r="CH86" s="1">
        <f t="shared" si="422"/>
        <v>0</v>
      </c>
      <c r="CJ86" s="24">
        <v>5</v>
      </c>
      <c r="CK86" s="1">
        <f t="shared" si="423"/>
        <v>0.14204545454545453</v>
      </c>
      <c r="CL86" s="1">
        <f t="shared" si="424"/>
        <v>0</v>
      </c>
      <c r="CM86" s="1">
        <f t="shared" si="425"/>
        <v>3.4090909090909088E-2</v>
      </c>
      <c r="CN86" s="1">
        <f t="shared" si="426"/>
        <v>3.4090909090909088E-2</v>
      </c>
      <c r="CO86" s="1">
        <f t="shared" si="427"/>
        <v>5.113636363636364E-2</v>
      </c>
      <c r="CP86" s="1">
        <f t="shared" si="428"/>
        <v>0</v>
      </c>
      <c r="CQ86" s="1">
        <f t="shared" si="429"/>
        <v>1.7045454545454544E-2</v>
      </c>
      <c r="CR86" s="1">
        <f t="shared" si="430"/>
        <v>0</v>
      </c>
      <c r="CT86" s="24">
        <v>5</v>
      </c>
      <c r="CU86" s="1">
        <f t="shared" si="431"/>
        <v>1.0926573426573425E-3</v>
      </c>
      <c r="CV86" s="1">
        <f t="shared" si="432"/>
        <v>0</v>
      </c>
      <c r="CW86" s="1">
        <f t="shared" si="433"/>
        <v>1.1363636363636363E-3</v>
      </c>
      <c r="CX86" s="1">
        <f t="shared" si="434"/>
        <v>3.4090909090909089E-3</v>
      </c>
      <c r="CY86" s="1">
        <f t="shared" si="435"/>
        <v>2.556818181818182E-2</v>
      </c>
      <c r="CZ86" s="1">
        <f t="shared" si="436"/>
        <v>0</v>
      </c>
      <c r="DA86" s="1">
        <f t="shared" si="437"/>
        <v>8.5227272727272721E-3</v>
      </c>
      <c r="DB86" s="1">
        <f t="shared" si="438"/>
        <v>0</v>
      </c>
    </row>
    <row r="87" spans="2:106" x14ac:dyDescent="0.25">
      <c r="BZ87" s="24">
        <v>6</v>
      </c>
      <c r="CA87" s="1">
        <f t="shared" si="415"/>
        <v>0.20454545454545456</v>
      </c>
      <c r="CB87" s="1">
        <f t="shared" si="416"/>
        <v>0</v>
      </c>
      <c r="CC87" s="1">
        <f t="shared" si="417"/>
        <v>0</v>
      </c>
      <c r="CD87" s="1">
        <f t="shared" si="418"/>
        <v>0</v>
      </c>
      <c r="CE87" s="1">
        <f t="shared" si="419"/>
        <v>2.2727272727272728E-2</v>
      </c>
      <c r="CF87" s="1">
        <f t="shared" si="420"/>
        <v>1.7045454545454544E-2</v>
      </c>
      <c r="CG87" s="1">
        <f t="shared" si="421"/>
        <v>0</v>
      </c>
      <c r="CH87" s="1">
        <f t="shared" si="422"/>
        <v>0</v>
      </c>
      <c r="CJ87" s="24">
        <v>6</v>
      </c>
      <c r="CK87" s="1">
        <f t="shared" si="423"/>
        <v>3.4090909090909088E-2</v>
      </c>
      <c r="CL87" s="1">
        <f t="shared" si="424"/>
        <v>0</v>
      </c>
      <c r="CM87" s="1">
        <f t="shared" si="425"/>
        <v>0</v>
      </c>
      <c r="CN87" s="1">
        <f t="shared" si="426"/>
        <v>0</v>
      </c>
      <c r="CO87" s="1">
        <f t="shared" si="427"/>
        <v>1.1363636363636364E-2</v>
      </c>
      <c r="CP87" s="1">
        <f t="shared" si="428"/>
        <v>1.7045454545454544E-2</v>
      </c>
      <c r="CQ87" s="1">
        <f t="shared" si="429"/>
        <v>0</v>
      </c>
      <c r="CR87" s="1">
        <f t="shared" si="430"/>
        <v>0</v>
      </c>
      <c r="CT87" s="24">
        <v>6</v>
      </c>
      <c r="CU87" s="1">
        <f t="shared" si="431"/>
        <v>1.5356265356265356E-4</v>
      </c>
      <c r="CV87" s="1">
        <f t="shared" si="432"/>
        <v>0</v>
      </c>
      <c r="CW87" s="1">
        <f t="shared" si="433"/>
        <v>0</v>
      </c>
      <c r="CX87" s="1">
        <f t="shared" si="434"/>
        <v>0</v>
      </c>
      <c r="CY87" s="1">
        <f t="shared" si="435"/>
        <v>1.1363636363636363E-3</v>
      </c>
      <c r="CZ87" s="1">
        <f t="shared" si="436"/>
        <v>8.5227272727272721E-3</v>
      </c>
      <c r="DA87" s="1">
        <f t="shared" si="437"/>
        <v>0</v>
      </c>
      <c r="DB87" s="1">
        <f t="shared" si="438"/>
        <v>0</v>
      </c>
    </row>
    <row r="88" spans="2:106" x14ac:dyDescent="0.25">
      <c r="BZ88" s="24">
        <v>7</v>
      </c>
      <c r="CA88" s="1">
        <f t="shared" si="415"/>
        <v>0</v>
      </c>
      <c r="CB88" s="1">
        <f t="shared" si="416"/>
        <v>0</v>
      </c>
      <c r="CC88" s="1">
        <f t="shared" si="417"/>
        <v>0</v>
      </c>
      <c r="CD88" s="1">
        <f t="shared" si="418"/>
        <v>0</v>
      </c>
      <c r="CE88" s="1">
        <f t="shared" si="419"/>
        <v>0</v>
      </c>
      <c r="CF88" s="1">
        <f t="shared" si="420"/>
        <v>0</v>
      </c>
      <c r="CG88" s="1">
        <f t="shared" si="421"/>
        <v>0</v>
      </c>
      <c r="CH88" s="1">
        <f t="shared" si="422"/>
        <v>0</v>
      </c>
      <c r="CJ88" s="24">
        <v>7</v>
      </c>
      <c r="CK88" s="1">
        <f t="shared" si="423"/>
        <v>0</v>
      </c>
      <c r="CL88" s="1">
        <f t="shared" si="424"/>
        <v>0</v>
      </c>
      <c r="CM88" s="1">
        <f t="shared" si="425"/>
        <v>0</v>
      </c>
      <c r="CN88" s="1">
        <f>(BT41*ABS(CJ88-CN$80))</f>
        <v>0</v>
      </c>
      <c r="CO88" s="1">
        <f t="shared" si="427"/>
        <v>0</v>
      </c>
      <c r="CP88" s="1">
        <f t="shared" si="428"/>
        <v>0</v>
      </c>
      <c r="CQ88" s="1">
        <f t="shared" si="429"/>
        <v>0</v>
      </c>
      <c r="CR88" s="1">
        <f t="shared" si="430"/>
        <v>0</v>
      </c>
      <c r="CT88" s="24">
        <v>7</v>
      </c>
      <c r="CU88" s="1">
        <f t="shared" si="431"/>
        <v>0</v>
      </c>
      <c r="CV88" s="1">
        <f t="shared" si="432"/>
        <v>0</v>
      </c>
      <c r="CW88" s="1">
        <f t="shared" si="433"/>
        <v>0</v>
      </c>
      <c r="CX88" s="1">
        <f t="shared" si="434"/>
        <v>0</v>
      </c>
      <c r="CY88" s="1">
        <f t="shared" si="435"/>
        <v>0</v>
      </c>
      <c r="CZ88" s="1">
        <f t="shared" si="436"/>
        <v>0</v>
      </c>
      <c r="DA88" s="1">
        <f t="shared" si="437"/>
        <v>0</v>
      </c>
      <c r="DB88" s="1">
        <f t="shared" si="438"/>
        <v>0</v>
      </c>
    </row>
    <row r="89" spans="2:106" x14ac:dyDescent="0.25">
      <c r="CG89" t="s">
        <v>11</v>
      </c>
      <c r="CH89" s="16">
        <f>SUM(CA81:CH88)</f>
        <v>2.6079545454545459</v>
      </c>
      <c r="CQ89" t="s">
        <v>11</v>
      </c>
      <c r="CR89" s="16">
        <f>SUM(CK81:CR88)</f>
        <v>1.2954545454545459</v>
      </c>
      <c r="DA89" t="s">
        <v>11</v>
      </c>
      <c r="DB89" s="16">
        <f>SUM(CU81:DB88)</f>
        <v>0.6190269686593215</v>
      </c>
    </row>
    <row r="90" spans="2:106" x14ac:dyDescent="0.25">
      <c r="L90" t="s">
        <v>27</v>
      </c>
      <c r="W90" t="s">
        <v>30</v>
      </c>
      <c r="X90" t="s">
        <v>31</v>
      </c>
    </row>
    <row r="91" spans="2:106" x14ac:dyDescent="0.25">
      <c r="C91" t="s">
        <v>26</v>
      </c>
      <c r="L91" s="6" t="s">
        <v>28</v>
      </c>
      <c r="M91" s="6">
        <v>0</v>
      </c>
      <c r="N91" s="6">
        <v>1</v>
      </c>
      <c r="O91" s="6">
        <v>2</v>
      </c>
      <c r="P91" s="6">
        <v>3</v>
      </c>
      <c r="Q91" s="6">
        <v>4</v>
      </c>
      <c r="R91" s="6">
        <v>5</v>
      </c>
      <c r="S91" s="6">
        <v>6</v>
      </c>
      <c r="T91" s="6">
        <v>7</v>
      </c>
      <c r="W91" s="6" t="s">
        <v>28</v>
      </c>
      <c r="X91" s="6">
        <v>0</v>
      </c>
      <c r="Y91" s="6">
        <v>1</v>
      </c>
      <c r="Z91" s="6">
        <v>2</v>
      </c>
      <c r="AA91" s="6">
        <v>3</v>
      </c>
      <c r="AB91" s="6">
        <v>4</v>
      </c>
      <c r="AC91" s="6">
        <v>5</v>
      </c>
      <c r="AD91" s="6">
        <v>6</v>
      </c>
      <c r="AE91" s="6">
        <v>7</v>
      </c>
    </row>
    <row r="92" spans="2:106" x14ac:dyDescent="0.25">
      <c r="B92">
        <v>192</v>
      </c>
      <c r="C92" s="24">
        <v>0.39583333333333331</v>
      </c>
      <c r="D92" s="24">
        <v>0</v>
      </c>
      <c r="E92" s="24">
        <v>5.208333333333333E-3</v>
      </c>
      <c r="F92" s="24">
        <v>2.0833333333333332E-2</v>
      </c>
      <c r="G92" s="24">
        <v>1.5625E-2</v>
      </c>
      <c r="H92" s="24">
        <v>1.0416666666666666E-2</v>
      </c>
      <c r="I92" s="24">
        <v>5.208333333333333E-3</v>
      </c>
      <c r="J92" s="24">
        <v>0</v>
      </c>
      <c r="L92" s="6">
        <v>0</v>
      </c>
      <c r="M92" s="25">
        <f>(C92)^2</f>
        <v>0.15668402777777776</v>
      </c>
      <c r="N92" s="25">
        <f t="shared" ref="N92:T99" si="439">(D92)^2</f>
        <v>0</v>
      </c>
      <c r="O92" s="25">
        <f t="shared" si="439"/>
        <v>2.712673611111111E-5</v>
      </c>
      <c r="P92" s="25">
        <f t="shared" si="439"/>
        <v>4.3402777777777775E-4</v>
      </c>
      <c r="Q92" s="25">
        <f t="shared" si="439"/>
        <v>2.44140625E-4</v>
      </c>
      <c r="R92" s="25">
        <f t="shared" si="439"/>
        <v>1.0850694444444444E-4</v>
      </c>
      <c r="S92" s="25">
        <f t="shared" si="439"/>
        <v>2.712673611111111E-5</v>
      </c>
      <c r="T92" s="25">
        <f t="shared" si="439"/>
        <v>0</v>
      </c>
      <c r="W92" s="6">
        <v>0</v>
      </c>
      <c r="X92" s="25">
        <f>IF(C92=0,0,(C92*(-LN(C92))))</f>
        <v>0.36684330423099082</v>
      </c>
      <c r="Y92" s="25">
        <f t="shared" ref="Y92:AE99" si="440">IF(D92=0,0,(D92*(-LN(D92))))</f>
        <v>0</v>
      </c>
      <c r="Z92" s="25">
        <f t="shared" si="440"/>
        <v>2.7382788395978026E-2</v>
      </c>
      <c r="AA92" s="25">
        <f t="shared" si="440"/>
        <v>8.0650021060581056E-2</v>
      </c>
      <c r="AB92" s="25">
        <f t="shared" si="440"/>
        <v>6.4982548177494867E-2</v>
      </c>
      <c r="AC92" s="25">
        <f t="shared" si="440"/>
        <v>4.754529366112329E-2</v>
      </c>
      <c r="AD92" s="25">
        <f t="shared" si="440"/>
        <v>2.7382788395978026E-2</v>
      </c>
      <c r="AE92" s="25">
        <f t="shared" si="440"/>
        <v>0</v>
      </c>
    </row>
    <row r="93" spans="2:106" x14ac:dyDescent="0.25"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L93" s="6">
        <v>1</v>
      </c>
      <c r="M93" s="25">
        <f t="shared" ref="M93:M99" si="441">(C93)^2</f>
        <v>0</v>
      </c>
      <c r="N93" s="25">
        <f t="shared" si="439"/>
        <v>0</v>
      </c>
      <c r="O93" s="25">
        <f t="shared" si="439"/>
        <v>0</v>
      </c>
      <c r="P93" s="25">
        <f t="shared" si="439"/>
        <v>0</v>
      </c>
      <c r="Q93" s="25">
        <f t="shared" si="439"/>
        <v>0</v>
      </c>
      <c r="R93" s="25">
        <f t="shared" si="439"/>
        <v>0</v>
      </c>
      <c r="S93" s="25">
        <f t="shared" si="439"/>
        <v>0</v>
      </c>
      <c r="T93" s="25">
        <f t="shared" si="439"/>
        <v>0</v>
      </c>
      <c r="W93" s="6">
        <v>1</v>
      </c>
      <c r="X93" s="25">
        <f t="shared" ref="X93:X99" si="442">IF(C93=0,0,(C93*(-LN(C93))))</f>
        <v>0</v>
      </c>
      <c r="Y93" s="25">
        <f t="shared" si="440"/>
        <v>0</v>
      </c>
      <c r="Z93" s="25">
        <f t="shared" si="440"/>
        <v>0</v>
      </c>
      <c r="AA93" s="25">
        <f t="shared" si="440"/>
        <v>0</v>
      </c>
      <c r="AB93" s="25">
        <f t="shared" si="440"/>
        <v>0</v>
      </c>
      <c r="AC93" s="25">
        <f t="shared" si="440"/>
        <v>0</v>
      </c>
      <c r="AD93" s="25">
        <f t="shared" si="440"/>
        <v>0</v>
      </c>
      <c r="AE93" s="25">
        <f t="shared" si="440"/>
        <v>0</v>
      </c>
    </row>
    <row r="94" spans="2:106" x14ac:dyDescent="0.25">
      <c r="C94" s="24">
        <v>5.208333333333333E-3</v>
      </c>
      <c r="D94" s="24">
        <v>0</v>
      </c>
      <c r="E94" s="24">
        <v>1.0416666666666666E-2</v>
      </c>
      <c r="F94" s="24">
        <v>1.0416666666666666E-2</v>
      </c>
      <c r="G94" s="24">
        <v>5.208333333333333E-3</v>
      </c>
      <c r="H94" s="24">
        <v>5.208333333333333E-3</v>
      </c>
      <c r="I94" s="24">
        <v>0</v>
      </c>
      <c r="J94" s="24">
        <v>0</v>
      </c>
      <c r="L94" s="6">
        <v>2</v>
      </c>
      <c r="M94" s="25">
        <f t="shared" si="441"/>
        <v>2.712673611111111E-5</v>
      </c>
      <c r="N94" s="25">
        <f t="shared" si="439"/>
        <v>0</v>
      </c>
      <c r="O94" s="25">
        <f t="shared" si="439"/>
        <v>1.0850694444444444E-4</v>
      </c>
      <c r="P94" s="25">
        <f t="shared" si="439"/>
        <v>1.0850694444444444E-4</v>
      </c>
      <c r="Q94" s="25">
        <f t="shared" si="439"/>
        <v>2.712673611111111E-5</v>
      </c>
      <c r="R94" s="25">
        <f t="shared" si="439"/>
        <v>2.712673611111111E-5</v>
      </c>
      <c r="S94" s="25">
        <f t="shared" si="439"/>
        <v>0</v>
      </c>
      <c r="T94" s="25">
        <f t="shared" si="439"/>
        <v>0</v>
      </c>
      <c r="W94" s="6">
        <v>2</v>
      </c>
      <c r="X94" s="25">
        <f t="shared" si="442"/>
        <v>2.7382788395978026E-2</v>
      </c>
      <c r="Y94" s="25">
        <f t="shared" si="440"/>
        <v>0</v>
      </c>
      <c r="Z94" s="25">
        <f t="shared" si="440"/>
        <v>4.754529366112329E-2</v>
      </c>
      <c r="AA94" s="25">
        <f t="shared" si="440"/>
        <v>4.754529366112329E-2</v>
      </c>
      <c r="AB94" s="25">
        <f t="shared" si="440"/>
        <v>2.7382788395978026E-2</v>
      </c>
      <c r="AC94" s="25">
        <f t="shared" si="440"/>
        <v>2.7382788395978026E-2</v>
      </c>
      <c r="AD94" s="25">
        <f t="shared" si="440"/>
        <v>0</v>
      </c>
      <c r="AE94" s="25">
        <f t="shared" si="440"/>
        <v>0</v>
      </c>
    </row>
    <row r="95" spans="2:106" x14ac:dyDescent="0.25">
      <c r="C95" s="24">
        <v>2.0833333333333332E-2</v>
      </c>
      <c r="D95" s="24">
        <v>0</v>
      </c>
      <c r="E95" s="24">
        <v>1.0416666666666666E-2</v>
      </c>
      <c r="F95" s="24">
        <v>1.0416666666666666E-2</v>
      </c>
      <c r="G95" s="24">
        <v>4.6875E-2</v>
      </c>
      <c r="H95" s="24">
        <v>1.5625E-2</v>
      </c>
      <c r="I95" s="24">
        <v>0</v>
      </c>
      <c r="J95" s="24">
        <v>0</v>
      </c>
      <c r="L95" s="6">
        <v>3</v>
      </c>
      <c r="M95" s="25">
        <f t="shared" si="441"/>
        <v>4.3402777777777775E-4</v>
      </c>
      <c r="N95" s="25">
        <f t="shared" si="439"/>
        <v>0</v>
      </c>
      <c r="O95" s="25">
        <f t="shared" si="439"/>
        <v>1.0850694444444444E-4</v>
      </c>
      <c r="P95" s="25">
        <f t="shared" si="439"/>
        <v>1.0850694444444444E-4</v>
      </c>
      <c r="Q95" s="25">
        <f t="shared" si="439"/>
        <v>2.197265625E-3</v>
      </c>
      <c r="R95" s="25">
        <f t="shared" si="439"/>
        <v>2.44140625E-4</v>
      </c>
      <c r="S95" s="25">
        <f t="shared" si="439"/>
        <v>0</v>
      </c>
      <c r="T95" s="25">
        <f t="shared" si="439"/>
        <v>0</v>
      </c>
      <c r="W95" s="6">
        <v>3</v>
      </c>
      <c r="X95" s="25">
        <f t="shared" si="442"/>
        <v>8.0650021060581056E-2</v>
      </c>
      <c r="Y95" s="25">
        <f t="shared" si="440"/>
        <v>0</v>
      </c>
      <c r="Z95" s="25">
        <f t="shared" si="440"/>
        <v>4.754529366112329E-2</v>
      </c>
      <c r="AA95" s="25">
        <f t="shared" si="440"/>
        <v>4.754529366112329E-2</v>
      </c>
      <c r="AB95" s="25">
        <f t="shared" si="440"/>
        <v>0.143450193501167</v>
      </c>
      <c r="AC95" s="25">
        <f t="shared" si="440"/>
        <v>6.4982548177494867E-2</v>
      </c>
      <c r="AD95" s="25">
        <f t="shared" si="440"/>
        <v>0</v>
      </c>
      <c r="AE95" s="25">
        <f t="shared" si="440"/>
        <v>0</v>
      </c>
    </row>
    <row r="96" spans="2:106" x14ac:dyDescent="0.25">
      <c r="C96" s="24">
        <v>1.5625E-2</v>
      </c>
      <c r="D96" s="24">
        <v>0</v>
      </c>
      <c r="E96" s="24">
        <v>5.208333333333333E-3</v>
      </c>
      <c r="F96" s="24">
        <v>4.6875E-2</v>
      </c>
      <c r="G96" s="24">
        <v>0.15625</v>
      </c>
      <c r="H96" s="24">
        <v>3.6458333333333336E-2</v>
      </c>
      <c r="I96" s="24">
        <v>5.208333333333333E-3</v>
      </c>
      <c r="J96" s="24">
        <v>0</v>
      </c>
      <c r="L96" s="6">
        <v>4</v>
      </c>
      <c r="M96" s="25">
        <f t="shared" si="441"/>
        <v>2.44140625E-4</v>
      </c>
      <c r="N96" s="25">
        <f t="shared" si="439"/>
        <v>0</v>
      </c>
      <c r="O96" s="25">
        <f t="shared" si="439"/>
        <v>2.712673611111111E-5</v>
      </c>
      <c r="P96" s="25">
        <f t="shared" si="439"/>
        <v>2.197265625E-3</v>
      </c>
      <c r="Q96" s="25">
        <f t="shared" si="439"/>
        <v>2.44140625E-2</v>
      </c>
      <c r="R96" s="25">
        <f t="shared" si="439"/>
        <v>1.3292100694444447E-3</v>
      </c>
      <c r="S96" s="25">
        <f t="shared" si="439"/>
        <v>2.712673611111111E-5</v>
      </c>
      <c r="T96" s="25">
        <f t="shared" si="439"/>
        <v>0</v>
      </c>
      <c r="W96" s="6">
        <v>4</v>
      </c>
      <c r="X96" s="25">
        <f t="shared" si="442"/>
        <v>6.4982548177494867E-2</v>
      </c>
      <c r="Y96" s="25">
        <f t="shared" si="440"/>
        <v>0</v>
      </c>
      <c r="Z96" s="25">
        <f t="shared" si="440"/>
        <v>2.7382788395978026E-2</v>
      </c>
      <c r="AA96" s="25">
        <f t="shared" si="440"/>
        <v>0.143450193501167</v>
      </c>
      <c r="AB96" s="25">
        <f t="shared" si="440"/>
        <v>0.29004656099462911</v>
      </c>
      <c r="AC96" s="25">
        <f t="shared" si="440"/>
        <v>0.12073487792087124</v>
      </c>
      <c r="AD96" s="25">
        <f t="shared" si="440"/>
        <v>2.7382788395978026E-2</v>
      </c>
      <c r="AE96" s="25">
        <f t="shared" si="440"/>
        <v>0</v>
      </c>
    </row>
    <row r="97" spans="2:31" x14ac:dyDescent="0.25">
      <c r="C97" s="24">
        <v>1.0416666666666666E-2</v>
      </c>
      <c r="D97" s="24">
        <v>0</v>
      </c>
      <c r="E97" s="24">
        <v>5.208333333333333E-3</v>
      </c>
      <c r="F97" s="24">
        <v>1.5625E-2</v>
      </c>
      <c r="G97" s="24">
        <v>3.6458333333333336E-2</v>
      </c>
      <c r="H97" s="24">
        <v>3.125E-2</v>
      </c>
      <c r="I97" s="24">
        <v>1.5625E-2</v>
      </c>
      <c r="J97" s="24">
        <v>0</v>
      </c>
      <c r="L97" s="6">
        <v>5</v>
      </c>
      <c r="M97" s="25">
        <f t="shared" si="441"/>
        <v>1.0850694444444444E-4</v>
      </c>
      <c r="N97" s="25">
        <f t="shared" si="439"/>
        <v>0</v>
      </c>
      <c r="O97" s="25">
        <f t="shared" si="439"/>
        <v>2.712673611111111E-5</v>
      </c>
      <c r="P97" s="25">
        <f t="shared" si="439"/>
        <v>2.44140625E-4</v>
      </c>
      <c r="Q97" s="25">
        <f t="shared" si="439"/>
        <v>1.3292100694444447E-3</v>
      </c>
      <c r="R97" s="25">
        <f t="shared" si="439"/>
        <v>9.765625E-4</v>
      </c>
      <c r="S97" s="25">
        <f t="shared" si="439"/>
        <v>2.44140625E-4</v>
      </c>
      <c r="T97" s="25">
        <f t="shared" si="439"/>
        <v>0</v>
      </c>
      <c r="W97" s="6">
        <v>5</v>
      </c>
      <c r="X97" s="25">
        <f t="shared" si="442"/>
        <v>4.754529366112329E-2</v>
      </c>
      <c r="Y97" s="25">
        <f t="shared" si="440"/>
        <v>0</v>
      </c>
      <c r="Z97" s="25">
        <f t="shared" si="440"/>
        <v>2.7382788395978026E-2</v>
      </c>
      <c r="AA97" s="25">
        <f t="shared" si="440"/>
        <v>6.4982548177494867E-2</v>
      </c>
      <c r="AB97" s="25">
        <f t="shared" si="440"/>
        <v>0.12073487792087124</v>
      </c>
      <c r="AC97" s="25">
        <f t="shared" si="440"/>
        <v>0.10830424696249145</v>
      </c>
      <c r="AD97" s="25">
        <f t="shared" si="440"/>
        <v>6.4982548177494867E-2</v>
      </c>
      <c r="AE97" s="25">
        <f t="shared" si="440"/>
        <v>0</v>
      </c>
    </row>
    <row r="98" spans="2:31" x14ac:dyDescent="0.25">
      <c r="C98" s="24">
        <v>5.208333333333333E-3</v>
      </c>
      <c r="D98" s="24">
        <v>0</v>
      </c>
      <c r="E98" s="24">
        <v>0</v>
      </c>
      <c r="F98" s="24">
        <v>0</v>
      </c>
      <c r="G98" s="24">
        <v>5.208333333333333E-3</v>
      </c>
      <c r="H98" s="24">
        <v>1.5625E-2</v>
      </c>
      <c r="I98" s="24">
        <v>0</v>
      </c>
      <c r="J98" s="24">
        <v>0</v>
      </c>
      <c r="L98" s="6">
        <v>6</v>
      </c>
      <c r="M98" s="25">
        <f t="shared" si="441"/>
        <v>2.712673611111111E-5</v>
      </c>
      <c r="N98" s="25">
        <f t="shared" si="439"/>
        <v>0</v>
      </c>
      <c r="O98" s="25">
        <f t="shared" si="439"/>
        <v>0</v>
      </c>
      <c r="P98" s="25">
        <f t="shared" si="439"/>
        <v>0</v>
      </c>
      <c r="Q98" s="25">
        <f t="shared" si="439"/>
        <v>2.712673611111111E-5</v>
      </c>
      <c r="R98" s="25">
        <f t="shared" si="439"/>
        <v>2.44140625E-4</v>
      </c>
      <c r="S98" s="25">
        <f t="shared" si="439"/>
        <v>0</v>
      </c>
      <c r="T98" s="25">
        <f t="shared" si="439"/>
        <v>0</v>
      </c>
      <c r="W98" s="6">
        <v>6</v>
      </c>
      <c r="X98" s="25">
        <f t="shared" si="442"/>
        <v>2.7382788395978026E-2</v>
      </c>
      <c r="Y98" s="25">
        <f t="shared" si="440"/>
        <v>0</v>
      </c>
      <c r="Z98" s="25">
        <f t="shared" si="440"/>
        <v>0</v>
      </c>
      <c r="AA98" s="25">
        <f t="shared" si="440"/>
        <v>0</v>
      </c>
      <c r="AB98" s="25">
        <f t="shared" si="440"/>
        <v>2.7382788395978026E-2</v>
      </c>
      <c r="AC98" s="25">
        <f t="shared" si="440"/>
        <v>6.4982548177494867E-2</v>
      </c>
      <c r="AD98" s="25">
        <f t="shared" si="440"/>
        <v>0</v>
      </c>
      <c r="AE98" s="25">
        <f t="shared" si="440"/>
        <v>0</v>
      </c>
    </row>
    <row r="99" spans="2:31" x14ac:dyDescent="0.25"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L99" s="6">
        <v>7</v>
      </c>
      <c r="M99" s="25">
        <f t="shared" si="441"/>
        <v>0</v>
      </c>
      <c r="N99" s="25">
        <f t="shared" si="439"/>
        <v>0</v>
      </c>
      <c r="O99" s="25">
        <f t="shared" si="439"/>
        <v>0</v>
      </c>
      <c r="P99" s="25">
        <f t="shared" si="439"/>
        <v>0</v>
      </c>
      <c r="Q99" s="25">
        <f t="shared" si="439"/>
        <v>0</v>
      </c>
      <c r="R99" s="25">
        <f t="shared" si="439"/>
        <v>0</v>
      </c>
      <c r="S99" s="25">
        <f t="shared" si="439"/>
        <v>0</v>
      </c>
      <c r="T99" s="25">
        <f t="shared" si="439"/>
        <v>0</v>
      </c>
      <c r="U99" t="s">
        <v>29</v>
      </c>
      <c r="W99" s="6">
        <v>7</v>
      </c>
      <c r="X99" s="25">
        <f t="shared" si="442"/>
        <v>0</v>
      </c>
      <c r="Y99" s="25">
        <f t="shared" si="440"/>
        <v>0</v>
      </c>
      <c r="Z99" s="25">
        <f t="shared" si="440"/>
        <v>0</v>
      </c>
      <c r="AA99" s="25">
        <f t="shared" si="440"/>
        <v>0</v>
      </c>
      <c r="AB99" s="25">
        <f t="shared" si="440"/>
        <v>0</v>
      </c>
      <c r="AC99" s="25">
        <f t="shared" si="440"/>
        <v>0</v>
      </c>
      <c r="AD99" s="25">
        <f t="shared" si="440"/>
        <v>0</v>
      </c>
      <c r="AE99" s="25">
        <f t="shared" si="440"/>
        <v>0</v>
      </c>
    </row>
    <row r="100" spans="2:31" x14ac:dyDescent="0.25">
      <c r="S100" t="s">
        <v>11</v>
      </c>
      <c r="T100" s="26">
        <f>SUM(M92:T99)</f>
        <v>0.19238281249999997</v>
      </c>
      <c r="U100">
        <f>SQRT(T100)</f>
        <v>0.43861465148806872</v>
      </c>
      <c r="AD100" t="s">
        <v>11</v>
      </c>
      <c r="AE100" s="26">
        <f>SUM(X92:AE99)</f>
        <v>2.4038592321448395</v>
      </c>
    </row>
    <row r="101" spans="2:31" x14ac:dyDescent="0.25">
      <c r="L101" s="6" t="s">
        <v>28</v>
      </c>
      <c r="M101" s="6">
        <v>0</v>
      </c>
      <c r="N101" s="6">
        <v>1</v>
      </c>
      <c r="O101" s="6">
        <v>2</v>
      </c>
      <c r="P101" s="6">
        <v>3</v>
      </c>
      <c r="Q101" s="6">
        <v>4</v>
      </c>
      <c r="R101" s="6">
        <v>5</v>
      </c>
      <c r="S101" s="6">
        <v>6</v>
      </c>
      <c r="T101" s="6">
        <v>7</v>
      </c>
      <c r="W101" s="6" t="s">
        <v>28</v>
      </c>
      <c r="X101" s="6">
        <v>0</v>
      </c>
      <c r="Y101" s="6">
        <v>1</v>
      </c>
      <c r="Z101" s="6">
        <v>2</v>
      </c>
      <c r="AA101" s="6">
        <v>3</v>
      </c>
      <c r="AB101" s="6">
        <v>4</v>
      </c>
      <c r="AC101" s="6">
        <v>5</v>
      </c>
      <c r="AD101" s="6">
        <v>6</v>
      </c>
      <c r="AE101" s="6">
        <v>7</v>
      </c>
    </row>
    <row r="102" spans="2:31" x14ac:dyDescent="0.25">
      <c r="B102">
        <v>176</v>
      </c>
      <c r="C102" s="24">
        <v>0.29545454545454547</v>
      </c>
      <c r="D102" s="24">
        <v>0</v>
      </c>
      <c r="E102" s="24">
        <v>5.681818181818182E-3</v>
      </c>
      <c r="F102" s="24">
        <v>2.2727272727272728E-2</v>
      </c>
      <c r="G102" s="24">
        <v>6.25E-2</v>
      </c>
      <c r="H102" s="24">
        <v>0</v>
      </c>
      <c r="I102" s="24">
        <v>1.7045454545454544E-2</v>
      </c>
      <c r="J102" s="24">
        <v>0</v>
      </c>
      <c r="L102" s="6">
        <v>0</v>
      </c>
      <c r="M102" s="25">
        <f>(C102)^2</f>
        <v>8.7293388429752081E-2</v>
      </c>
      <c r="N102" s="25">
        <f t="shared" ref="N102:N109" si="443">(D102)^2</f>
        <v>0</v>
      </c>
      <c r="O102" s="25">
        <f t="shared" ref="O102:O109" si="444">(E102)^2</f>
        <v>3.228305785123967E-5</v>
      </c>
      <c r="P102" s="25">
        <f t="shared" ref="P102:P109" si="445">(F102)^2</f>
        <v>5.1652892561983473E-4</v>
      </c>
      <c r="Q102" s="25">
        <f t="shared" ref="Q102:Q109" si="446">(G102)^2</f>
        <v>3.90625E-3</v>
      </c>
      <c r="R102" s="25">
        <f t="shared" ref="R102:R109" si="447">(H102)^2</f>
        <v>0</v>
      </c>
      <c r="S102" s="25">
        <f t="shared" ref="S102:S109" si="448">(I102)^2</f>
        <v>2.9054752066115698E-4</v>
      </c>
      <c r="T102" s="25">
        <f t="shared" ref="T102:T109" si="449">(J102)^2</f>
        <v>0</v>
      </c>
      <c r="W102" s="6">
        <v>0</v>
      </c>
      <c r="X102" s="25">
        <f>IF(C102=0,0,(C102*(-LN(C102))))</f>
        <v>0.36023008168039583</v>
      </c>
      <c r="Y102" s="25">
        <f t="shared" ref="Y102:Y109" si="450">IF(D102=0,0,(D102*(-LN(D102))))</f>
        <v>0</v>
      </c>
      <c r="Z102" s="25">
        <f t="shared" ref="Z102:Z109" si="451">IF(E102=0,0,(E102*(-LN(E102))))</f>
        <v>2.9377749971807678E-2</v>
      </c>
      <c r="AA102" s="25">
        <f t="shared" ref="AA102:AA109" si="452">IF(F102=0,0,(F102*(-LN(F102))))</f>
        <v>8.6004309861778663E-2</v>
      </c>
      <c r="AB102" s="25">
        <f t="shared" ref="AB102:AB109" si="453">IF(G102=0,0,(G102*(-LN(G102))))</f>
        <v>0.17328679513998632</v>
      </c>
      <c r="AC102" s="25">
        <f t="shared" ref="AC102:AC109" si="454">IF(H102=0,0,(H102*(-LN(H102))))</f>
        <v>0</v>
      </c>
      <c r="AD102" s="25">
        <f t="shared" ref="AD102:AD109" si="455">IF(I102=0,0,(I102*(-LN(I102))))</f>
        <v>6.9406904085852983E-2</v>
      </c>
      <c r="AE102" s="25">
        <f t="shared" ref="AE102:AE109" si="456">IF(J102=0,0,(J102*(-LN(J102))))</f>
        <v>0</v>
      </c>
    </row>
    <row r="103" spans="2:31" x14ac:dyDescent="0.25"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L103" s="6">
        <v>1</v>
      </c>
      <c r="M103" s="25">
        <f t="shared" ref="M103:M109" si="457">(C103)^2</f>
        <v>0</v>
      </c>
      <c r="N103" s="25">
        <f t="shared" si="443"/>
        <v>0</v>
      </c>
      <c r="O103" s="25">
        <f t="shared" si="444"/>
        <v>0</v>
      </c>
      <c r="P103" s="25">
        <f t="shared" si="445"/>
        <v>0</v>
      </c>
      <c r="Q103" s="25">
        <f t="shared" si="446"/>
        <v>0</v>
      </c>
      <c r="R103" s="25">
        <f t="shared" si="447"/>
        <v>0</v>
      </c>
      <c r="S103" s="25">
        <f t="shared" si="448"/>
        <v>0</v>
      </c>
      <c r="T103" s="25">
        <f t="shared" si="449"/>
        <v>0</v>
      </c>
      <c r="W103" s="6">
        <v>1</v>
      </c>
      <c r="X103" s="25">
        <f t="shared" ref="X103:X109" si="458">IF(C103=0,0,(C103*(-LN(C103))))</f>
        <v>0</v>
      </c>
      <c r="Y103" s="25">
        <f t="shared" si="450"/>
        <v>0</v>
      </c>
      <c r="Z103" s="25">
        <f t="shared" si="451"/>
        <v>0</v>
      </c>
      <c r="AA103" s="25">
        <f t="shared" si="452"/>
        <v>0</v>
      </c>
      <c r="AB103" s="25">
        <f t="shared" si="453"/>
        <v>0</v>
      </c>
      <c r="AC103" s="25">
        <f t="shared" si="454"/>
        <v>0</v>
      </c>
      <c r="AD103" s="25">
        <f t="shared" si="455"/>
        <v>0</v>
      </c>
      <c r="AE103" s="25">
        <f t="shared" si="456"/>
        <v>0</v>
      </c>
    </row>
    <row r="104" spans="2:31" x14ac:dyDescent="0.25">
      <c r="C104" s="24">
        <v>5.681818181818182E-3</v>
      </c>
      <c r="D104" s="24">
        <v>0</v>
      </c>
      <c r="E104" s="24">
        <v>0</v>
      </c>
      <c r="F104" s="24">
        <v>1.7045454545454544E-2</v>
      </c>
      <c r="G104" s="24">
        <v>1.1363636363636364E-2</v>
      </c>
      <c r="H104" s="24">
        <v>5.681818181818182E-3</v>
      </c>
      <c r="I104" s="24">
        <v>0</v>
      </c>
      <c r="J104" s="24">
        <v>0</v>
      </c>
      <c r="L104" s="6">
        <v>2</v>
      </c>
      <c r="M104" s="25">
        <f t="shared" si="457"/>
        <v>3.228305785123967E-5</v>
      </c>
      <c r="N104" s="25">
        <f t="shared" si="443"/>
        <v>0</v>
      </c>
      <c r="O104" s="25">
        <f t="shared" si="444"/>
        <v>0</v>
      </c>
      <c r="P104" s="25">
        <f t="shared" si="445"/>
        <v>2.9054752066115698E-4</v>
      </c>
      <c r="Q104" s="25">
        <f t="shared" si="446"/>
        <v>1.2913223140495868E-4</v>
      </c>
      <c r="R104" s="25">
        <f t="shared" si="447"/>
        <v>3.228305785123967E-5</v>
      </c>
      <c r="S104" s="25">
        <f t="shared" si="448"/>
        <v>0</v>
      </c>
      <c r="T104" s="25">
        <f t="shared" si="449"/>
        <v>0</v>
      </c>
      <c r="W104" s="6">
        <v>2</v>
      </c>
      <c r="X104" s="25">
        <f t="shared" si="458"/>
        <v>2.9377749971807678E-2</v>
      </c>
      <c r="Y104" s="25">
        <f t="shared" si="450"/>
        <v>0</v>
      </c>
      <c r="Z104" s="25">
        <f t="shared" si="451"/>
        <v>0</v>
      </c>
      <c r="AA104" s="25">
        <f t="shared" si="452"/>
        <v>6.9406904085852983E-2</v>
      </c>
      <c r="AB104" s="25">
        <f t="shared" si="453"/>
        <v>5.0878827437252354E-2</v>
      </c>
      <c r="AC104" s="25">
        <f t="shared" si="454"/>
        <v>2.9377749971807678E-2</v>
      </c>
      <c r="AD104" s="25">
        <f t="shared" si="455"/>
        <v>0</v>
      </c>
      <c r="AE104" s="25">
        <f t="shared" si="456"/>
        <v>0</v>
      </c>
    </row>
    <row r="105" spans="2:31" x14ac:dyDescent="0.25">
      <c r="C105" s="24">
        <v>2.2727272727272728E-2</v>
      </c>
      <c r="D105" s="24">
        <v>0</v>
      </c>
      <c r="E105" s="24">
        <v>1.7045454545454544E-2</v>
      </c>
      <c r="F105" s="24">
        <v>1.1363636363636364E-2</v>
      </c>
      <c r="G105" s="24">
        <v>5.113636363636364E-2</v>
      </c>
      <c r="H105" s="24">
        <v>5.681818181818182E-3</v>
      </c>
      <c r="I105" s="24">
        <v>5.681818181818182E-3</v>
      </c>
      <c r="J105" s="24">
        <v>0</v>
      </c>
      <c r="L105" s="6">
        <v>3</v>
      </c>
      <c r="M105" s="25">
        <f t="shared" si="457"/>
        <v>5.1652892561983473E-4</v>
      </c>
      <c r="N105" s="25">
        <f t="shared" si="443"/>
        <v>0</v>
      </c>
      <c r="O105" s="25">
        <f t="shared" si="444"/>
        <v>2.9054752066115698E-4</v>
      </c>
      <c r="P105" s="25">
        <f t="shared" si="445"/>
        <v>1.2913223140495868E-4</v>
      </c>
      <c r="Q105" s="25">
        <f t="shared" si="446"/>
        <v>2.6149276859504136E-3</v>
      </c>
      <c r="R105" s="25">
        <f t="shared" si="447"/>
        <v>3.228305785123967E-5</v>
      </c>
      <c r="S105" s="25">
        <f t="shared" si="448"/>
        <v>3.228305785123967E-5</v>
      </c>
      <c r="T105" s="25">
        <f t="shared" si="449"/>
        <v>0</v>
      </c>
      <c r="W105" s="6">
        <v>3</v>
      </c>
      <c r="X105" s="25">
        <f t="shared" si="458"/>
        <v>8.6004309861778663E-2</v>
      </c>
      <c r="Y105" s="25">
        <f t="shared" si="450"/>
        <v>0</v>
      </c>
      <c r="Z105" s="25">
        <f t="shared" si="451"/>
        <v>6.9406904085852983E-2</v>
      </c>
      <c r="AA105" s="25">
        <f t="shared" si="452"/>
        <v>5.0878827437252354E-2</v>
      </c>
      <c r="AB105" s="25">
        <f t="shared" si="453"/>
        <v>0.15204167476884881</v>
      </c>
      <c r="AC105" s="25">
        <f t="shared" si="454"/>
        <v>2.9377749971807678E-2</v>
      </c>
      <c r="AD105" s="25">
        <f t="shared" si="455"/>
        <v>2.9377749971807678E-2</v>
      </c>
      <c r="AE105" s="25">
        <f t="shared" si="456"/>
        <v>0</v>
      </c>
    </row>
    <row r="106" spans="2:31" x14ac:dyDescent="0.25">
      <c r="C106" s="24">
        <v>6.25E-2</v>
      </c>
      <c r="D106" s="24">
        <v>0</v>
      </c>
      <c r="E106" s="24">
        <v>1.1363636363636364E-2</v>
      </c>
      <c r="F106" s="24">
        <v>5.113636363636364E-2</v>
      </c>
      <c r="G106" s="24">
        <v>0.125</v>
      </c>
      <c r="H106" s="24">
        <v>3.9772727272727272E-2</v>
      </c>
      <c r="I106" s="24">
        <v>0</v>
      </c>
      <c r="J106" s="24">
        <v>0</v>
      </c>
      <c r="L106" s="6">
        <v>4</v>
      </c>
      <c r="M106" s="25">
        <f t="shared" si="457"/>
        <v>3.90625E-3</v>
      </c>
      <c r="N106" s="25">
        <f t="shared" si="443"/>
        <v>0</v>
      </c>
      <c r="O106" s="25">
        <f t="shared" si="444"/>
        <v>1.2913223140495868E-4</v>
      </c>
      <c r="P106" s="25">
        <f t="shared" si="445"/>
        <v>2.6149276859504136E-3</v>
      </c>
      <c r="Q106" s="25">
        <f t="shared" si="446"/>
        <v>1.5625E-2</v>
      </c>
      <c r="R106" s="25">
        <f t="shared" si="447"/>
        <v>1.5818698347107437E-3</v>
      </c>
      <c r="S106" s="25">
        <f t="shared" si="448"/>
        <v>0</v>
      </c>
      <c r="T106" s="25">
        <f t="shared" si="449"/>
        <v>0</v>
      </c>
      <c r="W106" s="6">
        <v>4</v>
      </c>
      <c r="X106" s="25">
        <f t="shared" si="458"/>
        <v>0.17328679513998632</v>
      </c>
      <c r="Y106" s="25">
        <f t="shared" si="450"/>
        <v>0</v>
      </c>
      <c r="Z106" s="25">
        <f t="shared" si="451"/>
        <v>5.0878827437252354E-2</v>
      </c>
      <c r="AA106" s="25">
        <f t="shared" si="452"/>
        <v>0.15204167476884881</v>
      </c>
      <c r="AB106" s="25">
        <f t="shared" si="453"/>
        <v>0.25993019270997947</v>
      </c>
      <c r="AC106" s="25">
        <f t="shared" si="454"/>
        <v>0.12825009614704472</v>
      </c>
      <c r="AD106" s="25">
        <f t="shared" si="455"/>
        <v>0</v>
      </c>
      <c r="AE106" s="25">
        <f t="shared" si="456"/>
        <v>0</v>
      </c>
    </row>
    <row r="107" spans="2:31" x14ac:dyDescent="0.25">
      <c r="C107" s="24">
        <v>0</v>
      </c>
      <c r="D107" s="24">
        <v>0</v>
      </c>
      <c r="E107" s="24">
        <v>5.681818181818182E-3</v>
      </c>
      <c r="F107" s="24">
        <v>5.681818181818182E-3</v>
      </c>
      <c r="G107" s="24">
        <v>3.9772727272727272E-2</v>
      </c>
      <c r="H107" s="24">
        <v>6.8181818181818177E-2</v>
      </c>
      <c r="I107" s="24">
        <v>5.681818181818182E-3</v>
      </c>
      <c r="J107" s="24">
        <v>0</v>
      </c>
      <c r="L107" s="6">
        <v>5</v>
      </c>
      <c r="M107" s="25">
        <f t="shared" si="457"/>
        <v>0</v>
      </c>
      <c r="N107" s="25">
        <f t="shared" si="443"/>
        <v>0</v>
      </c>
      <c r="O107" s="25">
        <f t="shared" si="444"/>
        <v>3.228305785123967E-5</v>
      </c>
      <c r="P107" s="25">
        <f t="shared" si="445"/>
        <v>3.228305785123967E-5</v>
      </c>
      <c r="Q107" s="25">
        <f t="shared" si="446"/>
        <v>1.5818698347107437E-3</v>
      </c>
      <c r="R107" s="25">
        <f t="shared" si="447"/>
        <v>4.6487603305785117E-3</v>
      </c>
      <c r="S107" s="25">
        <f t="shared" si="448"/>
        <v>3.228305785123967E-5</v>
      </c>
      <c r="T107" s="25">
        <f t="shared" si="449"/>
        <v>0</v>
      </c>
      <c r="W107" s="6">
        <v>5</v>
      </c>
      <c r="X107" s="25">
        <f t="shared" si="458"/>
        <v>0</v>
      </c>
      <c r="Y107" s="25">
        <f t="shared" si="450"/>
        <v>0</v>
      </c>
      <c r="Z107" s="25">
        <f t="shared" si="451"/>
        <v>2.9377749971807678E-2</v>
      </c>
      <c r="AA107" s="25">
        <f t="shared" si="452"/>
        <v>2.9377749971807678E-2</v>
      </c>
      <c r="AB107" s="25">
        <f t="shared" si="453"/>
        <v>0.12825009614704472</v>
      </c>
      <c r="AC107" s="25">
        <f t="shared" si="454"/>
        <v>0.18310754626705578</v>
      </c>
      <c r="AD107" s="25">
        <f t="shared" si="455"/>
        <v>2.9377749971807678E-2</v>
      </c>
      <c r="AE107" s="25">
        <f t="shared" si="456"/>
        <v>0</v>
      </c>
    </row>
    <row r="108" spans="2:31" x14ac:dyDescent="0.25">
      <c r="C108" s="24">
        <v>1.7045454545454544E-2</v>
      </c>
      <c r="D108" s="24">
        <v>0</v>
      </c>
      <c r="E108" s="24">
        <v>0</v>
      </c>
      <c r="F108" s="24">
        <v>5.681818181818182E-3</v>
      </c>
      <c r="G108" s="24">
        <v>0</v>
      </c>
      <c r="H108" s="24">
        <v>5.681818181818182E-3</v>
      </c>
      <c r="I108" s="24">
        <v>0</v>
      </c>
      <c r="J108" s="24">
        <v>0</v>
      </c>
      <c r="L108" s="6">
        <v>6</v>
      </c>
      <c r="M108" s="25">
        <f t="shared" si="457"/>
        <v>2.9054752066115698E-4</v>
      </c>
      <c r="N108" s="25">
        <f t="shared" si="443"/>
        <v>0</v>
      </c>
      <c r="O108" s="25">
        <f t="shared" si="444"/>
        <v>0</v>
      </c>
      <c r="P108" s="25">
        <f t="shared" si="445"/>
        <v>3.228305785123967E-5</v>
      </c>
      <c r="Q108" s="25">
        <f t="shared" si="446"/>
        <v>0</v>
      </c>
      <c r="R108" s="25">
        <f t="shared" si="447"/>
        <v>3.228305785123967E-5</v>
      </c>
      <c r="S108" s="25">
        <f t="shared" si="448"/>
        <v>0</v>
      </c>
      <c r="T108" s="25">
        <f t="shared" si="449"/>
        <v>0</v>
      </c>
      <c r="W108" s="6">
        <v>6</v>
      </c>
      <c r="X108" s="25">
        <f t="shared" si="458"/>
        <v>6.9406904085852983E-2</v>
      </c>
      <c r="Y108" s="25">
        <f t="shared" si="450"/>
        <v>0</v>
      </c>
      <c r="Z108" s="25">
        <f t="shared" si="451"/>
        <v>0</v>
      </c>
      <c r="AA108" s="25">
        <f t="shared" si="452"/>
        <v>2.9377749971807678E-2</v>
      </c>
      <c r="AB108" s="25">
        <f t="shared" si="453"/>
        <v>0</v>
      </c>
      <c r="AC108" s="25">
        <f t="shared" si="454"/>
        <v>2.9377749971807678E-2</v>
      </c>
      <c r="AD108" s="25">
        <f t="shared" si="455"/>
        <v>0</v>
      </c>
      <c r="AE108" s="25">
        <f t="shared" si="456"/>
        <v>0</v>
      </c>
    </row>
    <row r="109" spans="2:31" x14ac:dyDescent="0.25"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L109" s="6">
        <v>7</v>
      </c>
      <c r="M109" s="25">
        <f t="shared" si="457"/>
        <v>0</v>
      </c>
      <c r="N109" s="25">
        <f t="shared" si="443"/>
        <v>0</v>
      </c>
      <c r="O109" s="25">
        <f t="shared" si="444"/>
        <v>0</v>
      </c>
      <c r="P109" s="25">
        <f t="shared" si="445"/>
        <v>0</v>
      </c>
      <c r="Q109" s="25">
        <f t="shared" si="446"/>
        <v>0</v>
      </c>
      <c r="R109" s="25">
        <f t="shared" si="447"/>
        <v>0</v>
      </c>
      <c r="S109" s="25">
        <f t="shared" si="448"/>
        <v>0</v>
      </c>
      <c r="T109" s="25">
        <f t="shared" si="449"/>
        <v>0</v>
      </c>
      <c r="U109" t="s">
        <v>29</v>
      </c>
      <c r="W109" s="6">
        <v>7</v>
      </c>
      <c r="X109" s="25">
        <f t="shared" si="458"/>
        <v>0</v>
      </c>
      <c r="Y109" s="25">
        <f t="shared" si="450"/>
        <v>0</v>
      </c>
      <c r="Z109" s="25">
        <f t="shared" si="451"/>
        <v>0</v>
      </c>
      <c r="AA109" s="25">
        <f t="shared" si="452"/>
        <v>0</v>
      </c>
      <c r="AB109" s="25">
        <f t="shared" si="453"/>
        <v>0</v>
      </c>
      <c r="AC109" s="25">
        <f t="shared" si="454"/>
        <v>0</v>
      </c>
      <c r="AD109" s="25">
        <f t="shared" si="455"/>
        <v>0</v>
      </c>
      <c r="AE109" s="25">
        <f t="shared" si="456"/>
        <v>0</v>
      </c>
    </row>
    <row r="110" spans="2:31" x14ac:dyDescent="0.25">
      <c r="S110" t="s">
        <v>11</v>
      </c>
      <c r="T110" s="26">
        <f>SUM(M102:T109)</f>
        <v>0.12667871900826452</v>
      </c>
      <c r="U110">
        <f>SQRT(T110)</f>
        <v>0.35591954007649612</v>
      </c>
      <c r="AD110" t="s">
        <v>11</v>
      </c>
      <c r="AE110" s="26">
        <f>SUM(X102:AE109)</f>
        <v>2.606475170865993</v>
      </c>
    </row>
    <row r="111" spans="2:31" x14ac:dyDescent="0.25">
      <c r="L111" s="6" t="s">
        <v>28</v>
      </c>
      <c r="M111" s="6">
        <v>0</v>
      </c>
      <c r="N111" s="6">
        <v>1</v>
      </c>
      <c r="O111" s="6">
        <v>2</v>
      </c>
      <c r="P111" s="6">
        <v>3</v>
      </c>
      <c r="Q111" s="6">
        <v>4</v>
      </c>
      <c r="R111" s="6">
        <v>5</v>
      </c>
      <c r="S111" s="6">
        <v>6</v>
      </c>
      <c r="T111" s="6">
        <v>7</v>
      </c>
      <c r="W111" s="6" t="s">
        <v>28</v>
      </c>
      <c r="X111" s="6">
        <v>0</v>
      </c>
      <c r="Y111" s="6">
        <v>1</v>
      </c>
      <c r="Z111" s="6">
        <v>2</v>
      </c>
      <c r="AA111" s="6">
        <v>3</v>
      </c>
      <c r="AB111" s="6">
        <v>4</v>
      </c>
      <c r="AC111" s="6">
        <v>5</v>
      </c>
      <c r="AD111" s="6">
        <v>6</v>
      </c>
      <c r="AE111" s="6">
        <v>7</v>
      </c>
    </row>
    <row r="112" spans="2:31" x14ac:dyDescent="0.25">
      <c r="B112">
        <v>198</v>
      </c>
      <c r="C112" s="24">
        <v>0.33333333333333331</v>
      </c>
      <c r="D112" s="24">
        <v>0</v>
      </c>
      <c r="E112" s="24">
        <v>1.0101010101010102E-2</v>
      </c>
      <c r="F112" s="24">
        <v>2.0202020202020204E-2</v>
      </c>
      <c r="G112" s="24">
        <v>5.0505050505050504E-2</v>
      </c>
      <c r="H112" s="24">
        <v>1.0101010101010102E-2</v>
      </c>
      <c r="I112" s="24">
        <v>1.0101010101010102E-2</v>
      </c>
      <c r="J112" s="24">
        <v>0</v>
      </c>
      <c r="L112" s="6">
        <v>0</v>
      </c>
      <c r="M112" s="25">
        <f>(C112)^2</f>
        <v>0.1111111111111111</v>
      </c>
      <c r="N112" s="25">
        <f t="shared" ref="N112:N119" si="459">(D112)^2</f>
        <v>0</v>
      </c>
      <c r="O112" s="25">
        <f t="shared" ref="O112:O119" si="460">(E112)^2</f>
        <v>1.020304050607081E-4</v>
      </c>
      <c r="P112" s="25">
        <f t="shared" ref="P112:P119" si="461">(F112)^2</f>
        <v>4.0812162024283241E-4</v>
      </c>
      <c r="Q112" s="25">
        <f t="shared" ref="Q112:Q119" si="462">(G112)^2</f>
        <v>2.5507601265177021E-3</v>
      </c>
      <c r="R112" s="25">
        <f t="shared" ref="R112:R119" si="463">(H112)^2</f>
        <v>1.020304050607081E-4</v>
      </c>
      <c r="S112" s="25">
        <f t="shared" ref="S112:S119" si="464">(I112)^2</f>
        <v>1.020304050607081E-4</v>
      </c>
      <c r="T112" s="25">
        <f t="shared" ref="T112:T119" si="465">(J112)^2</f>
        <v>0</v>
      </c>
      <c r="W112" s="6">
        <v>0</v>
      </c>
      <c r="X112" s="25">
        <f>IF(C112=0,0,(C112*(-LN(C112))))</f>
        <v>0.36620409622270322</v>
      </c>
      <c r="Y112" s="25">
        <f t="shared" ref="Y112:Y119" si="466">IF(D112=0,0,(D112*(-LN(D112))))</f>
        <v>0</v>
      </c>
      <c r="Z112" s="25">
        <f t="shared" ref="Z112:Z119" si="467">IF(E112=0,0,(E112*(-LN(E112))))</f>
        <v>4.6415352021561516E-2</v>
      </c>
      <c r="AA112" s="25">
        <f t="shared" ref="AA112:AA119" si="468">IF(F112=0,0,(F112*(-LN(F112))))</f>
        <v>7.8827730698477677E-2</v>
      </c>
      <c r="AB112" s="25">
        <f t="shared" ref="AB112:AB119" si="469">IF(G112=0,0,(G112*(-LN(G112))))</f>
        <v>0.15079201705558029</v>
      </c>
      <c r="AC112" s="25">
        <f t="shared" ref="AC112:AC119" si="470">IF(H112=0,0,(H112*(-LN(H112))))</f>
        <v>4.6415352021561516E-2</v>
      </c>
      <c r="AD112" s="25">
        <f t="shared" ref="AD112:AD119" si="471">IF(I112=0,0,(I112*(-LN(I112))))</f>
        <v>4.6415352021561516E-2</v>
      </c>
      <c r="AE112" s="25">
        <f t="shared" ref="AE112:AE119" si="472">IF(J112=0,0,(J112*(-LN(J112))))</f>
        <v>0</v>
      </c>
    </row>
    <row r="113" spans="2:31" x14ac:dyDescent="0.25"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L113" s="6">
        <v>1</v>
      </c>
      <c r="M113" s="25">
        <f t="shared" ref="M113:M119" si="473">(C113)^2</f>
        <v>0</v>
      </c>
      <c r="N113" s="25">
        <f t="shared" si="459"/>
        <v>0</v>
      </c>
      <c r="O113" s="25">
        <f t="shared" si="460"/>
        <v>0</v>
      </c>
      <c r="P113" s="25">
        <f t="shared" si="461"/>
        <v>0</v>
      </c>
      <c r="Q113" s="25">
        <f t="shared" si="462"/>
        <v>0</v>
      </c>
      <c r="R113" s="25">
        <f t="shared" si="463"/>
        <v>0</v>
      </c>
      <c r="S113" s="25">
        <f t="shared" si="464"/>
        <v>0</v>
      </c>
      <c r="T113" s="25">
        <f t="shared" si="465"/>
        <v>0</v>
      </c>
      <c r="W113" s="6">
        <v>1</v>
      </c>
      <c r="X113" s="25">
        <f t="shared" ref="X113:X119" si="474">IF(C113=0,0,(C113*(-LN(C113))))</f>
        <v>0</v>
      </c>
      <c r="Y113" s="25">
        <f t="shared" si="466"/>
        <v>0</v>
      </c>
      <c r="Z113" s="25">
        <f t="shared" si="467"/>
        <v>0</v>
      </c>
      <c r="AA113" s="25">
        <f t="shared" si="468"/>
        <v>0</v>
      </c>
      <c r="AB113" s="25">
        <f t="shared" si="469"/>
        <v>0</v>
      </c>
      <c r="AC113" s="25">
        <f t="shared" si="470"/>
        <v>0</v>
      </c>
      <c r="AD113" s="25">
        <f t="shared" si="471"/>
        <v>0</v>
      </c>
      <c r="AE113" s="25">
        <f t="shared" si="472"/>
        <v>0</v>
      </c>
    </row>
    <row r="114" spans="2:31" x14ac:dyDescent="0.25">
      <c r="C114" s="24">
        <v>1.0101010101010102E-2</v>
      </c>
      <c r="D114" s="24">
        <v>0</v>
      </c>
      <c r="E114" s="24">
        <v>1.0101010101010102E-2</v>
      </c>
      <c r="F114" s="24">
        <v>1.0101010101010102E-2</v>
      </c>
      <c r="G114" s="24">
        <v>1.0101010101010102E-2</v>
      </c>
      <c r="H114" s="24">
        <v>0</v>
      </c>
      <c r="I114" s="24">
        <v>0</v>
      </c>
      <c r="J114" s="24">
        <v>0</v>
      </c>
      <c r="L114" s="6">
        <v>2</v>
      </c>
      <c r="M114" s="25">
        <f t="shared" si="473"/>
        <v>1.020304050607081E-4</v>
      </c>
      <c r="N114" s="25">
        <f t="shared" si="459"/>
        <v>0</v>
      </c>
      <c r="O114" s="25">
        <f t="shared" si="460"/>
        <v>1.020304050607081E-4</v>
      </c>
      <c r="P114" s="25">
        <f t="shared" si="461"/>
        <v>1.020304050607081E-4</v>
      </c>
      <c r="Q114" s="25">
        <f t="shared" si="462"/>
        <v>1.020304050607081E-4</v>
      </c>
      <c r="R114" s="25">
        <f t="shared" si="463"/>
        <v>0</v>
      </c>
      <c r="S114" s="25">
        <f t="shared" si="464"/>
        <v>0</v>
      </c>
      <c r="T114" s="25">
        <f t="shared" si="465"/>
        <v>0</v>
      </c>
      <c r="W114" s="6">
        <v>2</v>
      </c>
      <c r="X114" s="25">
        <f t="shared" si="474"/>
        <v>4.6415352021561516E-2</v>
      </c>
      <c r="Y114" s="25">
        <f t="shared" si="466"/>
        <v>0</v>
      </c>
      <c r="Z114" s="25">
        <f t="shared" si="467"/>
        <v>4.6415352021561516E-2</v>
      </c>
      <c r="AA114" s="25">
        <f t="shared" si="468"/>
        <v>4.6415352021561516E-2</v>
      </c>
      <c r="AB114" s="25">
        <f t="shared" si="469"/>
        <v>4.6415352021561516E-2</v>
      </c>
      <c r="AC114" s="25">
        <f t="shared" si="470"/>
        <v>0</v>
      </c>
      <c r="AD114" s="25">
        <f t="shared" si="471"/>
        <v>0</v>
      </c>
      <c r="AE114" s="25">
        <f t="shared" si="472"/>
        <v>0</v>
      </c>
    </row>
    <row r="115" spans="2:31" x14ac:dyDescent="0.25">
      <c r="C115" s="24">
        <v>2.0202020202020204E-2</v>
      </c>
      <c r="D115" s="24">
        <v>0</v>
      </c>
      <c r="E115" s="24">
        <v>1.0101010101010102E-2</v>
      </c>
      <c r="F115" s="24">
        <v>3.0303030303030304E-2</v>
      </c>
      <c r="G115" s="24">
        <v>5.0505050505050504E-2</v>
      </c>
      <c r="H115" s="24">
        <v>0</v>
      </c>
      <c r="I115" s="24">
        <v>0</v>
      </c>
      <c r="J115" s="24">
        <v>0</v>
      </c>
      <c r="L115" s="6">
        <v>3</v>
      </c>
      <c r="M115" s="25">
        <f t="shared" si="473"/>
        <v>4.0812162024283241E-4</v>
      </c>
      <c r="N115" s="25">
        <f t="shared" si="459"/>
        <v>0</v>
      </c>
      <c r="O115" s="25">
        <f t="shared" si="460"/>
        <v>1.020304050607081E-4</v>
      </c>
      <c r="P115" s="25">
        <f t="shared" si="461"/>
        <v>9.1827364554637292E-4</v>
      </c>
      <c r="Q115" s="25">
        <f t="shared" si="462"/>
        <v>2.5507601265177021E-3</v>
      </c>
      <c r="R115" s="25">
        <f t="shared" si="463"/>
        <v>0</v>
      </c>
      <c r="S115" s="25">
        <f t="shared" si="464"/>
        <v>0</v>
      </c>
      <c r="T115" s="25">
        <f t="shared" si="465"/>
        <v>0</v>
      </c>
      <c r="W115" s="6">
        <v>3</v>
      </c>
      <c r="X115" s="25">
        <f t="shared" si="474"/>
        <v>7.8827730698477677E-2</v>
      </c>
      <c r="Y115" s="25">
        <f t="shared" si="466"/>
        <v>0</v>
      </c>
      <c r="Z115" s="25">
        <f t="shared" si="467"/>
        <v>4.6415352021561516E-2</v>
      </c>
      <c r="AA115" s="25">
        <f t="shared" si="468"/>
        <v>0.10595477458989334</v>
      </c>
      <c r="AB115" s="25">
        <f t="shared" si="469"/>
        <v>0.15079201705558029</v>
      </c>
      <c r="AC115" s="25">
        <f t="shared" si="470"/>
        <v>0</v>
      </c>
      <c r="AD115" s="25">
        <f t="shared" si="471"/>
        <v>0</v>
      </c>
      <c r="AE115" s="25">
        <f t="shared" si="472"/>
        <v>0</v>
      </c>
    </row>
    <row r="116" spans="2:31" x14ac:dyDescent="0.25">
      <c r="C116" s="24">
        <v>5.0505050505050504E-2</v>
      </c>
      <c r="D116" s="24">
        <v>0</v>
      </c>
      <c r="E116" s="24">
        <v>1.0101010101010102E-2</v>
      </c>
      <c r="F116" s="24">
        <v>5.0505050505050504E-2</v>
      </c>
      <c r="G116" s="24">
        <v>0.1111111111111111</v>
      </c>
      <c r="H116" s="24">
        <v>3.5353535353535352E-2</v>
      </c>
      <c r="I116" s="24">
        <v>5.0505050505050509E-3</v>
      </c>
      <c r="J116" s="24">
        <v>0</v>
      </c>
      <c r="L116" s="6">
        <v>4</v>
      </c>
      <c r="M116" s="25">
        <f t="shared" si="473"/>
        <v>2.5507601265177021E-3</v>
      </c>
      <c r="N116" s="25">
        <f t="shared" si="459"/>
        <v>0</v>
      </c>
      <c r="O116" s="25">
        <f t="shared" si="460"/>
        <v>1.020304050607081E-4</v>
      </c>
      <c r="P116" s="25">
        <f t="shared" si="461"/>
        <v>2.5507601265177021E-3</v>
      </c>
      <c r="Q116" s="25">
        <f t="shared" si="462"/>
        <v>1.2345679012345678E-2</v>
      </c>
      <c r="R116" s="25">
        <f t="shared" si="463"/>
        <v>1.249872461993674E-3</v>
      </c>
      <c r="S116" s="25">
        <f t="shared" si="464"/>
        <v>2.5507601265177026E-5</v>
      </c>
      <c r="T116" s="25">
        <f t="shared" si="465"/>
        <v>0</v>
      </c>
      <c r="W116" s="6">
        <v>4</v>
      </c>
      <c r="X116" s="25">
        <f t="shared" si="474"/>
        <v>0.15079201705558029</v>
      </c>
      <c r="Y116" s="25">
        <f t="shared" si="466"/>
        <v>0</v>
      </c>
      <c r="Z116" s="25">
        <f t="shared" si="467"/>
        <v>4.6415352021561516E-2</v>
      </c>
      <c r="AA116" s="25">
        <f t="shared" si="468"/>
        <v>0.15079201705558029</v>
      </c>
      <c r="AB116" s="25">
        <f t="shared" si="469"/>
        <v>0.24413606414846883</v>
      </c>
      <c r="AC116" s="25">
        <f t="shared" si="470"/>
        <v>0.11816413217916441</v>
      </c>
      <c r="AD116" s="25">
        <f t="shared" si="471"/>
        <v>2.6708419346942101E-2</v>
      </c>
      <c r="AE116" s="25">
        <f t="shared" si="472"/>
        <v>0</v>
      </c>
    </row>
    <row r="117" spans="2:31" x14ac:dyDescent="0.25">
      <c r="C117" s="24">
        <v>1.0101010101010102E-2</v>
      </c>
      <c r="D117" s="24">
        <v>0</v>
      </c>
      <c r="E117" s="24">
        <v>0</v>
      </c>
      <c r="F117" s="24">
        <v>0</v>
      </c>
      <c r="G117" s="24">
        <v>3.5353535353535352E-2</v>
      </c>
      <c r="H117" s="24">
        <v>6.0606060606060608E-2</v>
      </c>
      <c r="I117" s="24">
        <v>1.5151515151515152E-2</v>
      </c>
      <c r="J117" s="24">
        <v>0</v>
      </c>
      <c r="L117" s="6">
        <v>5</v>
      </c>
      <c r="M117" s="25">
        <f t="shared" si="473"/>
        <v>1.020304050607081E-4</v>
      </c>
      <c r="N117" s="25">
        <f t="shared" si="459"/>
        <v>0</v>
      </c>
      <c r="O117" s="25">
        <f t="shared" si="460"/>
        <v>0</v>
      </c>
      <c r="P117" s="25">
        <f t="shared" si="461"/>
        <v>0</v>
      </c>
      <c r="Q117" s="25">
        <f t="shared" si="462"/>
        <v>1.249872461993674E-3</v>
      </c>
      <c r="R117" s="25">
        <f t="shared" si="463"/>
        <v>3.6730945821854917E-3</v>
      </c>
      <c r="S117" s="25">
        <f t="shared" si="464"/>
        <v>2.2956841138659323E-4</v>
      </c>
      <c r="T117" s="25">
        <f t="shared" si="465"/>
        <v>0</v>
      </c>
      <c r="W117" s="6">
        <v>5</v>
      </c>
      <c r="X117" s="25">
        <f t="shared" si="474"/>
        <v>4.6415352021561516E-2</v>
      </c>
      <c r="Y117" s="25">
        <f t="shared" si="466"/>
        <v>0</v>
      </c>
      <c r="Z117" s="25">
        <f t="shared" si="467"/>
        <v>0</v>
      </c>
      <c r="AA117" s="25">
        <f t="shared" si="468"/>
        <v>0</v>
      </c>
      <c r="AB117" s="25">
        <f t="shared" si="469"/>
        <v>0.11816413217916441</v>
      </c>
      <c r="AC117" s="25">
        <f t="shared" si="470"/>
        <v>0.16990062914585061</v>
      </c>
      <c r="AD117" s="25">
        <f t="shared" si="471"/>
        <v>6.3479617303430685E-2</v>
      </c>
      <c r="AE117" s="25">
        <f t="shared" si="472"/>
        <v>0</v>
      </c>
    </row>
    <row r="118" spans="2:31" x14ac:dyDescent="0.25">
      <c r="C118" s="24">
        <v>1.0101010101010102E-2</v>
      </c>
      <c r="D118" s="24">
        <v>0</v>
      </c>
      <c r="E118" s="24">
        <v>0</v>
      </c>
      <c r="F118" s="24">
        <v>0</v>
      </c>
      <c r="G118" s="24">
        <v>5.0505050505050509E-3</v>
      </c>
      <c r="H118" s="24">
        <v>1.5151515151515152E-2</v>
      </c>
      <c r="I118" s="24">
        <v>0</v>
      </c>
      <c r="J118" s="24">
        <v>0</v>
      </c>
      <c r="L118" s="6">
        <v>6</v>
      </c>
      <c r="M118" s="25">
        <f t="shared" si="473"/>
        <v>1.020304050607081E-4</v>
      </c>
      <c r="N118" s="25">
        <f t="shared" si="459"/>
        <v>0</v>
      </c>
      <c r="O118" s="25">
        <f t="shared" si="460"/>
        <v>0</v>
      </c>
      <c r="P118" s="25">
        <f t="shared" si="461"/>
        <v>0</v>
      </c>
      <c r="Q118" s="25">
        <f t="shared" si="462"/>
        <v>2.5507601265177026E-5</v>
      </c>
      <c r="R118" s="25">
        <f t="shared" si="463"/>
        <v>2.2956841138659323E-4</v>
      </c>
      <c r="S118" s="25">
        <f t="shared" si="464"/>
        <v>0</v>
      </c>
      <c r="T118" s="25">
        <f t="shared" si="465"/>
        <v>0</v>
      </c>
      <c r="W118" s="6">
        <v>6</v>
      </c>
      <c r="X118" s="25">
        <f t="shared" si="474"/>
        <v>4.6415352021561516E-2</v>
      </c>
      <c r="Y118" s="25">
        <f t="shared" si="466"/>
        <v>0</v>
      </c>
      <c r="Z118" s="25">
        <f t="shared" si="467"/>
        <v>0</v>
      </c>
      <c r="AA118" s="25">
        <f t="shared" si="468"/>
        <v>0</v>
      </c>
      <c r="AB118" s="25">
        <f t="shared" si="469"/>
        <v>2.6708419346942101E-2</v>
      </c>
      <c r="AC118" s="25">
        <f t="shared" si="470"/>
        <v>6.3479617303430685E-2</v>
      </c>
      <c r="AD118" s="25">
        <f t="shared" si="471"/>
        <v>0</v>
      </c>
      <c r="AE118" s="25">
        <f t="shared" si="472"/>
        <v>0</v>
      </c>
    </row>
    <row r="119" spans="2:31" x14ac:dyDescent="0.25"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L119" s="6">
        <v>7</v>
      </c>
      <c r="M119" s="25">
        <f t="shared" si="473"/>
        <v>0</v>
      </c>
      <c r="N119" s="25">
        <f t="shared" si="459"/>
        <v>0</v>
      </c>
      <c r="O119" s="25">
        <f t="shared" si="460"/>
        <v>0</v>
      </c>
      <c r="P119" s="25">
        <f t="shared" si="461"/>
        <v>0</v>
      </c>
      <c r="Q119" s="25">
        <f t="shared" si="462"/>
        <v>0</v>
      </c>
      <c r="R119" s="25">
        <f t="shared" si="463"/>
        <v>0</v>
      </c>
      <c r="S119" s="25">
        <f t="shared" si="464"/>
        <v>0</v>
      </c>
      <c r="T119" s="25">
        <f t="shared" si="465"/>
        <v>0</v>
      </c>
      <c r="U119" t="s">
        <v>29</v>
      </c>
      <c r="W119" s="6">
        <v>7</v>
      </c>
      <c r="X119" s="25">
        <f t="shared" si="474"/>
        <v>0</v>
      </c>
      <c r="Y119" s="25">
        <f t="shared" si="466"/>
        <v>0</v>
      </c>
      <c r="Z119" s="25">
        <f t="shared" si="467"/>
        <v>0</v>
      </c>
      <c r="AA119" s="25">
        <f t="shared" si="468"/>
        <v>0</v>
      </c>
      <c r="AB119" s="25">
        <f t="shared" si="469"/>
        <v>0</v>
      </c>
      <c r="AC119" s="25">
        <f t="shared" si="470"/>
        <v>0</v>
      </c>
      <c r="AD119" s="25">
        <f t="shared" si="471"/>
        <v>0</v>
      </c>
      <c r="AE119" s="25">
        <f t="shared" si="472"/>
        <v>0</v>
      </c>
    </row>
    <row r="120" spans="2:31" x14ac:dyDescent="0.25">
      <c r="S120" t="s">
        <v>11</v>
      </c>
      <c r="T120" s="26">
        <f>SUM(M112:T119)</f>
        <v>0.14319967350270382</v>
      </c>
      <c r="U120">
        <f>SQRT(T120)</f>
        <v>0.3784173271702867</v>
      </c>
      <c r="AD120" t="s">
        <v>11</v>
      </c>
      <c r="AE120" s="26">
        <f>SUM(X112:AE119)</f>
        <v>2.5742923036224439</v>
      </c>
    </row>
    <row r="121" spans="2:31" x14ac:dyDescent="0.25">
      <c r="L121" s="6" t="s">
        <v>28</v>
      </c>
      <c r="M121" s="6">
        <v>0</v>
      </c>
      <c r="N121" s="6">
        <v>1</v>
      </c>
      <c r="O121" s="6">
        <v>2</v>
      </c>
      <c r="P121" s="6">
        <v>3</v>
      </c>
      <c r="Q121" s="6">
        <v>4</v>
      </c>
      <c r="R121" s="6">
        <v>5</v>
      </c>
      <c r="S121" s="6">
        <v>6</v>
      </c>
      <c r="T121" s="6">
        <v>7</v>
      </c>
      <c r="W121" s="6" t="s">
        <v>28</v>
      </c>
      <c r="X121" s="6">
        <v>0</v>
      </c>
      <c r="Y121" s="6">
        <v>1</v>
      </c>
      <c r="Z121" s="6">
        <v>2</v>
      </c>
      <c r="AA121" s="6">
        <v>3</v>
      </c>
      <c r="AB121" s="6">
        <v>4</v>
      </c>
      <c r="AC121" s="6">
        <v>5</v>
      </c>
      <c r="AD121" s="6">
        <v>6</v>
      </c>
      <c r="AE121" s="6">
        <v>7</v>
      </c>
    </row>
    <row r="122" spans="2:31" x14ac:dyDescent="0.25">
      <c r="B122">
        <v>176</v>
      </c>
      <c r="C122" s="24">
        <v>0.29545454545454547</v>
      </c>
      <c r="D122" s="24">
        <v>0</v>
      </c>
      <c r="E122" s="24">
        <v>0</v>
      </c>
      <c r="F122" s="24">
        <v>2.2727272727272728E-2</v>
      </c>
      <c r="G122" s="24">
        <v>5.113636363636364E-2</v>
      </c>
      <c r="H122" s="24">
        <v>2.8409090909090908E-2</v>
      </c>
      <c r="I122" s="24">
        <v>5.681818181818182E-3</v>
      </c>
      <c r="J122" s="24">
        <v>0</v>
      </c>
      <c r="L122" s="6">
        <v>0</v>
      </c>
      <c r="M122" s="25">
        <f>(C122)^2</f>
        <v>8.7293388429752081E-2</v>
      </c>
      <c r="N122" s="25">
        <f t="shared" ref="N122:N129" si="475">(D122)^2</f>
        <v>0</v>
      </c>
      <c r="O122" s="25">
        <f t="shared" ref="O122:O129" si="476">(E122)^2</f>
        <v>0</v>
      </c>
      <c r="P122" s="25">
        <f t="shared" ref="P122:P129" si="477">(F122)^2</f>
        <v>5.1652892561983473E-4</v>
      </c>
      <c r="Q122" s="25">
        <f t="shared" ref="Q122:Q129" si="478">(G122)^2</f>
        <v>2.6149276859504136E-3</v>
      </c>
      <c r="R122" s="25">
        <f t="shared" ref="R122:R129" si="479">(H122)^2</f>
        <v>8.0707644628099165E-4</v>
      </c>
      <c r="S122" s="25">
        <f t="shared" ref="S122:S129" si="480">(I122)^2</f>
        <v>3.228305785123967E-5</v>
      </c>
      <c r="T122" s="25">
        <f t="shared" ref="T122:T129" si="481">(J122)^2</f>
        <v>0</v>
      </c>
      <c r="W122" s="6">
        <v>0</v>
      </c>
      <c r="X122" s="25">
        <f>IF(C122=0,0,(C122*(-LN(C122))))</f>
        <v>0.36023008168039583</v>
      </c>
      <c r="Y122" s="25">
        <f t="shared" ref="Y122:Y129" si="482">IF(D122=0,0,(D122*(-LN(D122))))</f>
        <v>0</v>
      </c>
      <c r="Z122" s="25">
        <f t="shared" ref="Z122:Z129" si="483">IF(E122=0,0,(E122*(-LN(E122))))</f>
        <v>0</v>
      </c>
      <c r="AA122" s="25">
        <f t="shared" ref="AA122:AA129" si="484">IF(F122=0,0,(F122*(-LN(F122))))</f>
        <v>8.6004309861778663E-2</v>
      </c>
      <c r="AB122" s="25">
        <f t="shared" ref="AB122:AB129" si="485">IF(G122=0,0,(G122*(-LN(G122))))</f>
        <v>0.15204167476884881</v>
      </c>
      <c r="AC122" s="25">
        <f t="shared" ref="AC122:AC129" si="486">IF(H122=0,0,(H122*(-LN(H122))))</f>
        <v>0.10116608189216054</v>
      </c>
      <c r="AD122" s="25">
        <f t="shared" ref="AD122:AD129" si="487">IF(I122=0,0,(I122*(-LN(I122))))</f>
        <v>2.9377749971807678E-2</v>
      </c>
      <c r="AE122" s="25">
        <f t="shared" ref="AE122:AE129" si="488">IF(J122=0,0,(J122*(-LN(J122))))</f>
        <v>0</v>
      </c>
    </row>
    <row r="123" spans="2:31" x14ac:dyDescent="0.25"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L123" s="6">
        <v>1</v>
      </c>
      <c r="M123" s="25">
        <f t="shared" ref="M123:M129" si="489">(C123)^2</f>
        <v>0</v>
      </c>
      <c r="N123" s="25">
        <f t="shared" si="475"/>
        <v>0</v>
      </c>
      <c r="O123" s="25">
        <f t="shared" si="476"/>
        <v>0</v>
      </c>
      <c r="P123" s="25">
        <f t="shared" si="477"/>
        <v>0</v>
      </c>
      <c r="Q123" s="25">
        <f t="shared" si="478"/>
        <v>0</v>
      </c>
      <c r="R123" s="25">
        <f t="shared" si="479"/>
        <v>0</v>
      </c>
      <c r="S123" s="25">
        <f t="shared" si="480"/>
        <v>0</v>
      </c>
      <c r="T123" s="25">
        <f t="shared" si="481"/>
        <v>0</v>
      </c>
      <c r="W123" s="6">
        <v>1</v>
      </c>
      <c r="X123" s="25">
        <f t="shared" ref="X123:X129" si="490">IF(C123=0,0,(C123*(-LN(C123))))</f>
        <v>0</v>
      </c>
      <c r="Y123" s="25">
        <f t="shared" si="482"/>
        <v>0</v>
      </c>
      <c r="Z123" s="25">
        <f t="shared" si="483"/>
        <v>0</v>
      </c>
      <c r="AA123" s="25">
        <f t="shared" si="484"/>
        <v>0</v>
      </c>
      <c r="AB123" s="25">
        <f t="shared" si="485"/>
        <v>0</v>
      </c>
      <c r="AC123" s="25">
        <f t="shared" si="486"/>
        <v>0</v>
      </c>
      <c r="AD123" s="25">
        <f t="shared" si="487"/>
        <v>0</v>
      </c>
      <c r="AE123" s="25">
        <f t="shared" si="488"/>
        <v>0</v>
      </c>
    </row>
    <row r="124" spans="2:31" x14ac:dyDescent="0.25">
      <c r="C124" s="24">
        <v>0</v>
      </c>
      <c r="D124" s="24">
        <v>0</v>
      </c>
      <c r="E124" s="24">
        <v>1.1363636363636364E-2</v>
      </c>
      <c r="F124" s="24">
        <v>5.681818181818182E-3</v>
      </c>
      <c r="G124" s="24">
        <v>1.1363636363636364E-2</v>
      </c>
      <c r="H124" s="24">
        <v>1.1363636363636364E-2</v>
      </c>
      <c r="I124" s="24">
        <v>0</v>
      </c>
      <c r="J124" s="24">
        <v>0</v>
      </c>
      <c r="L124" s="6">
        <v>2</v>
      </c>
      <c r="M124" s="25">
        <f t="shared" si="489"/>
        <v>0</v>
      </c>
      <c r="N124" s="25">
        <f t="shared" si="475"/>
        <v>0</v>
      </c>
      <c r="O124" s="25">
        <f t="shared" si="476"/>
        <v>1.2913223140495868E-4</v>
      </c>
      <c r="P124" s="25">
        <f t="shared" si="477"/>
        <v>3.228305785123967E-5</v>
      </c>
      <c r="Q124" s="25">
        <f t="shared" si="478"/>
        <v>1.2913223140495868E-4</v>
      </c>
      <c r="R124" s="25">
        <f t="shared" si="479"/>
        <v>1.2913223140495868E-4</v>
      </c>
      <c r="S124" s="25">
        <f t="shared" si="480"/>
        <v>0</v>
      </c>
      <c r="T124" s="25">
        <f t="shared" si="481"/>
        <v>0</v>
      </c>
      <c r="W124" s="6">
        <v>2</v>
      </c>
      <c r="X124" s="25">
        <f t="shared" si="490"/>
        <v>0</v>
      </c>
      <c r="Y124" s="25">
        <f t="shared" si="482"/>
        <v>0</v>
      </c>
      <c r="Z124" s="25">
        <f t="shared" si="483"/>
        <v>5.0878827437252354E-2</v>
      </c>
      <c r="AA124" s="25">
        <f t="shared" si="484"/>
        <v>2.9377749971807678E-2</v>
      </c>
      <c r="AB124" s="25">
        <f t="shared" si="485"/>
        <v>5.0878827437252354E-2</v>
      </c>
      <c r="AC124" s="25">
        <f t="shared" si="486"/>
        <v>5.0878827437252354E-2</v>
      </c>
      <c r="AD124" s="25">
        <f t="shared" si="487"/>
        <v>0</v>
      </c>
      <c r="AE124" s="25">
        <f t="shared" si="488"/>
        <v>0</v>
      </c>
    </row>
    <row r="125" spans="2:31" x14ac:dyDescent="0.25">
      <c r="C125" s="24">
        <v>2.2727272727272728E-2</v>
      </c>
      <c r="D125" s="24">
        <v>0</v>
      </c>
      <c r="E125" s="24">
        <v>5.681818181818182E-3</v>
      </c>
      <c r="F125" s="24">
        <v>4.5454545454545456E-2</v>
      </c>
      <c r="G125" s="24">
        <v>2.2727272727272728E-2</v>
      </c>
      <c r="H125" s="24">
        <v>1.7045454545454544E-2</v>
      </c>
      <c r="I125" s="24">
        <v>0</v>
      </c>
      <c r="J125" s="24">
        <v>0</v>
      </c>
      <c r="L125" s="6">
        <v>3</v>
      </c>
      <c r="M125" s="25">
        <f t="shared" si="489"/>
        <v>5.1652892561983473E-4</v>
      </c>
      <c r="N125" s="25">
        <f t="shared" si="475"/>
        <v>0</v>
      </c>
      <c r="O125" s="25">
        <f t="shared" si="476"/>
        <v>3.228305785123967E-5</v>
      </c>
      <c r="P125" s="25">
        <f t="shared" si="477"/>
        <v>2.0661157024793389E-3</v>
      </c>
      <c r="Q125" s="25">
        <f t="shared" si="478"/>
        <v>5.1652892561983473E-4</v>
      </c>
      <c r="R125" s="25">
        <f t="shared" si="479"/>
        <v>2.9054752066115698E-4</v>
      </c>
      <c r="S125" s="25">
        <f t="shared" si="480"/>
        <v>0</v>
      </c>
      <c r="T125" s="25">
        <f t="shared" si="481"/>
        <v>0</v>
      </c>
      <c r="W125" s="6">
        <v>3</v>
      </c>
      <c r="X125" s="25">
        <f t="shared" si="490"/>
        <v>8.6004309861778663E-2</v>
      </c>
      <c r="Y125" s="25">
        <f t="shared" si="482"/>
        <v>0</v>
      </c>
      <c r="Z125" s="25">
        <f t="shared" si="483"/>
        <v>2.9377749971807678E-2</v>
      </c>
      <c r="AA125" s="25">
        <f t="shared" si="484"/>
        <v>0.14050192969810527</v>
      </c>
      <c r="AB125" s="25">
        <f t="shared" si="485"/>
        <v>8.6004309861778663E-2</v>
      </c>
      <c r="AC125" s="25">
        <f t="shared" si="486"/>
        <v>6.9406904085852983E-2</v>
      </c>
      <c r="AD125" s="25">
        <f t="shared" si="487"/>
        <v>0</v>
      </c>
      <c r="AE125" s="25">
        <f t="shared" si="488"/>
        <v>0</v>
      </c>
    </row>
    <row r="126" spans="2:31" x14ac:dyDescent="0.25">
      <c r="C126" s="24">
        <v>5.113636363636364E-2</v>
      </c>
      <c r="D126" s="24">
        <v>0</v>
      </c>
      <c r="E126" s="24">
        <v>1.1363636363636364E-2</v>
      </c>
      <c r="F126" s="24">
        <v>2.2727272727272728E-2</v>
      </c>
      <c r="G126" s="24">
        <v>0.14772727272727273</v>
      </c>
      <c r="H126" s="24">
        <v>5.113636363636364E-2</v>
      </c>
      <c r="I126" s="24">
        <v>5.681818181818182E-3</v>
      </c>
      <c r="J126" s="24">
        <v>0</v>
      </c>
      <c r="L126" s="6">
        <v>4</v>
      </c>
      <c r="M126" s="25">
        <f t="shared" si="489"/>
        <v>2.6149276859504136E-3</v>
      </c>
      <c r="N126" s="25">
        <f t="shared" si="475"/>
        <v>0</v>
      </c>
      <c r="O126" s="25">
        <f t="shared" si="476"/>
        <v>1.2913223140495868E-4</v>
      </c>
      <c r="P126" s="25">
        <f t="shared" si="477"/>
        <v>5.1652892561983473E-4</v>
      </c>
      <c r="Q126" s="25">
        <f t="shared" si="478"/>
        <v>2.182334710743802E-2</v>
      </c>
      <c r="R126" s="25">
        <f t="shared" si="479"/>
        <v>2.6149276859504136E-3</v>
      </c>
      <c r="S126" s="25">
        <f t="shared" si="480"/>
        <v>3.228305785123967E-5</v>
      </c>
      <c r="T126" s="25">
        <f t="shared" si="481"/>
        <v>0</v>
      </c>
      <c r="W126" s="6">
        <v>4</v>
      </c>
      <c r="X126" s="25">
        <f t="shared" si="490"/>
        <v>0.15204167476884881</v>
      </c>
      <c r="Y126" s="25">
        <f t="shared" si="482"/>
        <v>0</v>
      </c>
      <c r="Z126" s="25">
        <f t="shared" si="483"/>
        <v>5.0878827437252354E-2</v>
      </c>
      <c r="AA126" s="25">
        <f t="shared" si="484"/>
        <v>8.6004309861778663E-2</v>
      </c>
      <c r="AB126" s="25">
        <f t="shared" si="485"/>
        <v>0.28251178342291711</v>
      </c>
      <c r="AC126" s="25">
        <f t="shared" si="486"/>
        <v>0.15204167476884881</v>
      </c>
      <c r="AD126" s="25">
        <f t="shared" si="487"/>
        <v>2.9377749971807678E-2</v>
      </c>
      <c r="AE126" s="25">
        <f t="shared" si="488"/>
        <v>0</v>
      </c>
    </row>
    <row r="127" spans="2:31" x14ac:dyDescent="0.25">
      <c r="C127" s="24">
        <v>2.8409090909090908E-2</v>
      </c>
      <c r="D127" s="24">
        <v>0</v>
      </c>
      <c r="E127" s="24">
        <v>1.1363636363636364E-2</v>
      </c>
      <c r="F127" s="24">
        <v>1.7045454545454544E-2</v>
      </c>
      <c r="G127" s="24">
        <v>5.113636363636364E-2</v>
      </c>
      <c r="H127" s="24">
        <v>0</v>
      </c>
      <c r="I127" s="24">
        <v>1.7045454545454544E-2</v>
      </c>
      <c r="J127" s="24">
        <v>0</v>
      </c>
      <c r="L127" s="6">
        <v>5</v>
      </c>
      <c r="M127" s="25">
        <f t="shared" si="489"/>
        <v>8.0707644628099165E-4</v>
      </c>
      <c r="N127" s="25">
        <f t="shared" si="475"/>
        <v>0</v>
      </c>
      <c r="O127" s="25">
        <f t="shared" si="476"/>
        <v>1.2913223140495868E-4</v>
      </c>
      <c r="P127" s="25">
        <f t="shared" si="477"/>
        <v>2.9054752066115698E-4</v>
      </c>
      <c r="Q127" s="25">
        <f t="shared" si="478"/>
        <v>2.6149276859504136E-3</v>
      </c>
      <c r="R127" s="25">
        <f t="shared" si="479"/>
        <v>0</v>
      </c>
      <c r="S127" s="25">
        <f t="shared" si="480"/>
        <v>2.9054752066115698E-4</v>
      </c>
      <c r="T127" s="25">
        <f t="shared" si="481"/>
        <v>0</v>
      </c>
      <c r="W127" s="6">
        <v>5</v>
      </c>
      <c r="X127" s="25">
        <f t="shared" si="490"/>
        <v>0.10116608189216054</v>
      </c>
      <c r="Y127" s="25">
        <f t="shared" si="482"/>
        <v>0</v>
      </c>
      <c r="Z127" s="25">
        <f t="shared" si="483"/>
        <v>5.0878827437252354E-2</v>
      </c>
      <c r="AA127" s="25">
        <f t="shared" si="484"/>
        <v>6.9406904085852983E-2</v>
      </c>
      <c r="AB127" s="25">
        <f t="shared" si="485"/>
        <v>0.15204167476884881</v>
      </c>
      <c r="AC127" s="25">
        <f t="shared" si="486"/>
        <v>0</v>
      </c>
      <c r="AD127" s="25">
        <f t="shared" si="487"/>
        <v>6.9406904085852983E-2</v>
      </c>
      <c r="AE127" s="25">
        <f t="shared" si="488"/>
        <v>0</v>
      </c>
    </row>
    <row r="128" spans="2:31" x14ac:dyDescent="0.25">
      <c r="C128" s="24">
        <v>5.681818181818182E-3</v>
      </c>
      <c r="D128" s="24">
        <v>0</v>
      </c>
      <c r="E128" s="24">
        <v>0</v>
      </c>
      <c r="F128" s="24">
        <v>0</v>
      </c>
      <c r="G128" s="24">
        <v>5.681818181818182E-3</v>
      </c>
      <c r="H128" s="24">
        <v>1.7045454545454544E-2</v>
      </c>
      <c r="I128" s="24">
        <v>0</v>
      </c>
      <c r="J128" s="24">
        <v>0</v>
      </c>
      <c r="L128" s="6">
        <v>6</v>
      </c>
      <c r="M128" s="25">
        <f t="shared" si="489"/>
        <v>3.228305785123967E-5</v>
      </c>
      <c r="N128" s="25">
        <f t="shared" si="475"/>
        <v>0</v>
      </c>
      <c r="O128" s="25">
        <f t="shared" si="476"/>
        <v>0</v>
      </c>
      <c r="P128" s="25">
        <f t="shared" si="477"/>
        <v>0</v>
      </c>
      <c r="Q128" s="25">
        <f t="shared" si="478"/>
        <v>3.228305785123967E-5</v>
      </c>
      <c r="R128" s="25">
        <f t="shared" si="479"/>
        <v>2.9054752066115698E-4</v>
      </c>
      <c r="S128" s="25">
        <f t="shared" si="480"/>
        <v>0</v>
      </c>
      <c r="T128" s="25">
        <f t="shared" si="481"/>
        <v>0</v>
      </c>
      <c r="W128" s="6">
        <v>6</v>
      </c>
      <c r="X128" s="25">
        <f t="shared" si="490"/>
        <v>2.9377749971807678E-2</v>
      </c>
      <c r="Y128" s="25">
        <f t="shared" si="482"/>
        <v>0</v>
      </c>
      <c r="Z128" s="25">
        <f t="shared" si="483"/>
        <v>0</v>
      </c>
      <c r="AA128" s="25">
        <f t="shared" si="484"/>
        <v>0</v>
      </c>
      <c r="AB128" s="25">
        <f t="shared" si="485"/>
        <v>2.9377749971807678E-2</v>
      </c>
      <c r="AC128" s="25">
        <f t="shared" si="486"/>
        <v>6.9406904085852983E-2</v>
      </c>
      <c r="AD128" s="25">
        <f t="shared" si="487"/>
        <v>0</v>
      </c>
      <c r="AE128" s="25">
        <f t="shared" si="488"/>
        <v>0</v>
      </c>
    </row>
    <row r="129" spans="3:31" x14ac:dyDescent="0.25"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L129" s="6">
        <v>7</v>
      </c>
      <c r="M129" s="25">
        <f t="shared" si="489"/>
        <v>0</v>
      </c>
      <c r="N129" s="25">
        <f t="shared" si="475"/>
        <v>0</v>
      </c>
      <c r="O129" s="25">
        <f t="shared" si="476"/>
        <v>0</v>
      </c>
      <c r="P129" s="25">
        <f t="shared" si="477"/>
        <v>0</v>
      </c>
      <c r="Q129" s="25">
        <f t="shared" si="478"/>
        <v>0</v>
      </c>
      <c r="R129" s="25">
        <f t="shared" si="479"/>
        <v>0</v>
      </c>
      <c r="S129" s="25">
        <f t="shared" si="480"/>
        <v>0</v>
      </c>
      <c r="T129" s="25">
        <f t="shared" si="481"/>
        <v>0</v>
      </c>
      <c r="U129" t="s">
        <v>29</v>
      </c>
      <c r="W129" s="6">
        <v>7</v>
      </c>
      <c r="X129" s="25">
        <f t="shared" si="490"/>
        <v>0</v>
      </c>
      <c r="Y129" s="25">
        <f t="shared" si="482"/>
        <v>0</v>
      </c>
      <c r="Z129" s="25">
        <f t="shared" si="483"/>
        <v>0</v>
      </c>
      <c r="AA129" s="25">
        <f t="shared" si="484"/>
        <v>0</v>
      </c>
      <c r="AB129" s="25">
        <f t="shared" si="485"/>
        <v>0</v>
      </c>
      <c r="AC129" s="25">
        <f t="shared" si="486"/>
        <v>0</v>
      </c>
      <c r="AD129" s="25">
        <f t="shared" si="487"/>
        <v>0</v>
      </c>
      <c r="AE129" s="25">
        <f t="shared" si="488"/>
        <v>0</v>
      </c>
    </row>
    <row r="130" spans="3:31" x14ac:dyDescent="0.25">
      <c r="S130" t="s">
        <v>11</v>
      </c>
      <c r="T130" s="26">
        <f>SUM(M122:T129)</f>
        <v>0.12732438016528927</v>
      </c>
      <c r="U130">
        <f>SQRT(T130)</f>
        <v>0.35682541972971776</v>
      </c>
      <c r="AD130" t="s">
        <v>11</v>
      </c>
      <c r="AE130" s="26">
        <f>SUM(X122:AE129)</f>
        <v>2.6460481504687694</v>
      </c>
    </row>
  </sheetData>
  <conditionalFormatting sqref="B3:J14">
    <cfRule type="cellIs" dxfId="4" priority="1" operator="equal">
      <formula>4</formula>
    </cfRule>
    <cfRule type="cellIs" dxfId="3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opLeftCell="A43" workbookViewId="0">
      <selection activeCell="O60" sqref="O60"/>
    </sheetView>
  </sheetViews>
  <sheetFormatPr defaultRowHeight="15" x14ac:dyDescent="0.25"/>
  <cols>
    <col min="1" max="1" width="6.85546875" customWidth="1"/>
    <col min="2" max="3" width="5.7109375" customWidth="1"/>
    <col min="4" max="4" width="6.5703125" customWidth="1"/>
    <col min="5" max="6" width="5.7109375" customWidth="1"/>
    <col min="7" max="7" width="6.85546875" customWidth="1"/>
    <col min="8" max="9" width="5.7109375" customWidth="1"/>
    <col min="10" max="10" width="6.5703125" customWidth="1"/>
    <col min="11" max="29" width="5.7109375" customWidth="1"/>
  </cols>
  <sheetData>
    <row r="1" spans="1:29" x14ac:dyDescent="0.25">
      <c r="A1" s="28">
        <v>0</v>
      </c>
      <c r="B1" s="28">
        <v>0</v>
      </c>
      <c r="C1" s="28">
        <v>0</v>
      </c>
      <c r="D1" s="28">
        <v>0</v>
      </c>
      <c r="E1" s="28">
        <v>0</v>
      </c>
      <c r="F1" s="28">
        <v>0</v>
      </c>
      <c r="G1" s="28">
        <v>0</v>
      </c>
      <c r="H1" s="28">
        <v>0</v>
      </c>
      <c r="I1" s="28">
        <v>0</v>
      </c>
      <c r="K1" s="29">
        <v>0</v>
      </c>
      <c r="L1" s="29">
        <v>0</v>
      </c>
      <c r="M1" s="29">
        <v>0</v>
      </c>
      <c r="N1" s="29">
        <v>0</v>
      </c>
      <c r="O1" s="29">
        <v>0</v>
      </c>
      <c r="P1" s="29">
        <v>0</v>
      </c>
      <c r="Q1" s="29">
        <v>0</v>
      </c>
      <c r="R1" s="29">
        <v>0</v>
      </c>
      <c r="S1" s="29">
        <v>0</v>
      </c>
      <c r="U1" s="30">
        <v>0</v>
      </c>
      <c r="V1" s="30">
        <v>0</v>
      </c>
      <c r="W1" s="30">
        <v>0</v>
      </c>
      <c r="X1" s="30">
        <v>0</v>
      </c>
      <c r="Y1" s="30">
        <v>0</v>
      </c>
      <c r="Z1" s="30">
        <v>0</v>
      </c>
      <c r="AA1" s="30">
        <v>0</v>
      </c>
      <c r="AB1" s="30">
        <v>0</v>
      </c>
      <c r="AC1" s="30">
        <v>0</v>
      </c>
    </row>
    <row r="2" spans="1:29" x14ac:dyDescent="0.25">
      <c r="A2" s="28">
        <v>0</v>
      </c>
      <c r="B2" s="28">
        <v>0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  <c r="H2" s="28">
        <v>0</v>
      </c>
      <c r="I2" s="28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</row>
    <row r="3" spans="1:29" x14ac:dyDescent="0.25">
      <c r="A3" s="28">
        <v>0</v>
      </c>
      <c r="B3" s="28">
        <v>0</v>
      </c>
      <c r="C3" s="28">
        <v>32</v>
      </c>
      <c r="D3" s="28">
        <v>18</v>
      </c>
      <c r="E3" s="28">
        <v>32</v>
      </c>
      <c r="F3" s="28">
        <v>24</v>
      </c>
      <c r="G3" s="28">
        <v>24</v>
      </c>
      <c r="H3" s="28">
        <v>0</v>
      </c>
      <c r="I3" s="28">
        <v>0</v>
      </c>
      <c r="K3" s="29">
        <v>0</v>
      </c>
      <c r="L3" s="29">
        <v>0</v>
      </c>
      <c r="M3" s="29">
        <v>103</v>
      </c>
      <c r="N3" s="29">
        <v>120</v>
      </c>
      <c r="O3" s="29">
        <v>144</v>
      </c>
      <c r="P3" s="29">
        <v>134</v>
      </c>
      <c r="Q3" s="29">
        <v>128</v>
      </c>
      <c r="R3" s="29">
        <v>0</v>
      </c>
      <c r="S3" s="29">
        <v>0</v>
      </c>
      <c r="U3" s="30">
        <v>0</v>
      </c>
      <c r="V3" s="30">
        <v>0</v>
      </c>
      <c r="W3" s="30">
        <v>182</v>
      </c>
      <c r="X3" s="30">
        <v>203</v>
      </c>
      <c r="Y3" s="30">
        <v>217</v>
      </c>
      <c r="Z3" s="30">
        <v>215</v>
      </c>
      <c r="AA3" s="30">
        <v>203</v>
      </c>
      <c r="AB3" s="30">
        <v>0</v>
      </c>
      <c r="AC3" s="30">
        <v>0</v>
      </c>
    </row>
    <row r="4" spans="1:29" x14ac:dyDescent="0.25">
      <c r="A4" s="28">
        <v>0</v>
      </c>
      <c r="B4" s="28">
        <v>30</v>
      </c>
      <c r="C4" s="28">
        <v>23</v>
      </c>
      <c r="D4" s="28">
        <v>44</v>
      </c>
      <c r="E4" s="28">
        <v>27</v>
      </c>
      <c r="F4" s="28">
        <v>39</v>
      </c>
      <c r="G4" s="28">
        <v>12</v>
      </c>
      <c r="H4" s="28">
        <v>24</v>
      </c>
      <c r="I4" s="28">
        <v>0</v>
      </c>
      <c r="K4" s="29">
        <v>0</v>
      </c>
      <c r="L4" s="29">
        <v>107</v>
      </c>
      <c r="M4" s="29">
        <v>138</v>
      </c>
      <c r="N4" s="29">
        <v>150</v>
      </c>
      <c r="O4" s="29">
        <v>121</v>
      </c>
      <c r="P4" s="29">
        <v>151</v>
      </c>
      <c r="Q4" s="29">
        <v>114</v>
      </c>
      <c r="R4" s="29">
        <v>147</v>
      </c>
      <c r="S4" s="29">
        <v>0</v>
      </c>
      <c r="U4" s="30">
        <v>0</v>
      </c>
      <c r="V4" s="30">
        <v>180</v>
      </c>
      <c r="W4" s="30">
        <v>214</v>
      </c>
      <c r="X4" s="30">
        <v>214</v>
      </c>
      <c r="Y4" s="30">
        <v>198</v>
      </c>
      <c r="Z4" s="30">
        <v>218</v>
      </c>
      <c r="AA4" s="30">
        <v>206</v>
      </c>
      <c r="AB4" s="30">
        <v>217</v>
      </c>
      <c r="AC4" s="30">
        <v>0</v>
      </c>
    </row>
    <row r="5" spans="1:29" x14ac:dyDescent="0.25">
      <c r="A5" s="28">
        <v>72</v>
      </c>
      <c r="B5" s="28">
        <v>13</v>
      </c>
      <c r="C5" s="28">
        <v>12</v>
      </c>
      <c r="D5" s="28">
        <v>53</v>
      </c>
      <c r="E5" s="28">
        <v>19</v>
      </c>
      <c r="F5" s="28">
        <v>3</v>
      </c>
      <c r="G5" s="28">
        <v>22</v>
      </c>
      <c r="H5" s="28">
        <v>69</v>
      </c>
      <c r="I5" s="28">
        <v>49</v>
      </c>
      <c r="K5" s="29">
        <v>127</v>
      </c>
      <c r="L5" s="29">
        <v>118</v>
      </c>
      <c r="M5" s="29">
        <v>109</v>
      </c>
      <c r="N5" s="29">
        <v>164</v>
      </c>
      <c r="O5" s="29">
        <v>130</v>
      </c>
      <c r="P5" s="29">
        <v>96</v>
      </c>
      <c r="Q5" s="29">
        <v>139</v>
      </c>
      <c r="R5" s="29">
        <v>194</v>
      </c>
      <c r="S5" s="29">
        <v>161</v>
      </c>
      <c r="U5" s="30">
        <v>180</v>
      </c>
      <c r="V5" s="30">
        <v>201</v>
      </c>
      <c r="W5" s="30">
        <v>193</v>
      </c>
      <c r="X5" s="30">
        <v>225</v>
      </c>
      <c r="Y5" s="30">
        <v>202</v>
      </c>
      <c r="Z5" s="30">
        <v>185</v>
      </c>
      <c r="AA5" s="30">
        <v>210</v>
      </c>
      <c r="AB5" s="30">
        <v>248</v>
      </c>
      <c r="AC5" s="30">
        <v>219</v>
      </c>
    </row>
    <row r="6" spans="1:29" x14ac:dyDescent="0.25">
      <c r="A6" s="28">
        <v>27</v>
      </c>
      <c r="B6" s="28">
        <v>17</v>
      </c>
      <c r="C6" s="28">
        <v>28</v>
      </c>
      <c r="D6" s="28">
        <v>38</v>
      </c>
      <c r="E6" s="28">
        <v>3</v>
      </c>
      <c r="F6" s="28">
        <v>9</v>
      </c>
      <c r="G6" s="28">
        <v>9</v>
      </c>
      <c r="H6" s="28">
        <v>61</v>
      </c>
      <c r="I6" s="28">
        <v>55</v>
      </c>
      <c r="K6" s="29">
        <v>97</v>
      </c>
      <c r="L6" s="29">
        <v>120</v>
      </c>
      <c r="M6" s="29">
        <v>137</v>
      </c>
      <c r="N6" s="29">
        <v>154</v>
      </c>
      <c r="O6" s="29">
        <v>60</v>
      </c>
      <c r="P6" s="29">
        <v>61</v>
      </c>
      <c r="Q6" s="29">
        <v>109</v>
      </c>
      <c r="R6" s="29">
        <v>175</v>
      </c>
      <c r="S6" s="29">
        <v>176</v>
      </c>
      <c r="U6" s="30">
        <v>176</v>
      </c>
      <c r="V6" s="30">
        <v>199</v>
      </c>
      <c r="W6" s="30">
        <v>208</v>
      </c>
      <c r="X6" s="30">
        <v>219</v>
      </c>
      <c r="Y6" s="30">
        <v>161</v>
      </c>
      <c r="Z6" s="30">
        <v>162</v>
      </c>
      <c r="AA6" s="30">
        <v>192</v>
      </c>
      <c r="AB6" s="30">
        <v>226</v>
      </c>
      <c r="AC6" s="30">
        <v>233</v>
      </c>
    </row>
    <row r="7" spans="1:29" x14ac:dyDescent="0.25">
      <c r="A7" s="28">
        <v>23</v>
      </c>
      <c r="B7" s="28">
        <v>9</v>
      </c>
      <c r="C7" s="28">
        <v>32</v>
      </c>
      <c r="D7" s="28">
        <v>43</v>
      </c>
      <c r="E7" s="28">
        <v>5</v>
      </c>
      <c r="F7" s="28">
        <v>3</v>
      </c>
      <c r="G7" s="28">
        <v>21</v>
      </c>
      <c r="H7" s="28">
        <v>99</v>
      </c>
      <c r="I7" s="28">
        <v>104</v>
      </c>
      <c r="K7" s="29">
        <v>97</v>
      </c>
      <c r="L7" s="29">
        <v>116</v>
      </c>
      <c r="M7" s="29">
        <v>145</v>
      </c>
      <c r="N7" s="29">
        <v>165</v>
      </c>
      <c r="O7" s="29">
        <v>13</v>
      </c>
      <c r="P7" s="29">
        <v>46</v>
      </c>
      <c r="Q7" s="29">
        <v>125</v>
      </c>
      <c r="R7" s="29">
        <v>179</v>
      </c>
      <c r="S7" s="29">
        <v>206</v>
      </c>
      <c r="U7" s="30">
        <v>179</v>
      </c>
      <c r="V7" s="30">
        <v>192</v>
      </c>
      <c r="W7" s="30">
        <v>210</v>
      </c>
      <c r="X7" s="30">
        <v>223</v>
      </c>
      <c r="Y7" s="30">
        <v>24</v>
      </c>
      <c r="Z7" s="30">
        <v>147</v>
      </c>
      <c r="AA7" s="30">
        <v>205</v>
      </c>
      <c r="AB7" s="30">
        <v>229</v>
      </c>
      <c r="AC7" s="30">
        <v>244</v>
      </c>
    </row>
    <row r="8" spans="1:29" x14ac:dyDescent="0.25">
      <c r="A8" s="28">
        <v>8</v>
      </c>
      <c r="B8" s="28">
        <v>10</v>
      </c>
      <c r="C8" s="28">
        <v>37</v>
      </c>
      <c r="D8" s="28">
        <v>39</v>
      </c>
      <c r="E8" s="28">
        <v>26</v>
      </c>
      <c r="F8" s="28">
        <v>37</v>
      </c>
      <c r="G8" s="28">
        <v>92</v>
      </c>
      <c r="H8" s="28">
        <v>72</v>
      </c>
      <c r="I8" s="28">
        <v>0</v>
      </c>
      <c r="K8" s="29">
        <v>73</v>
      </c>
      <c r="L8" s="29">
        <v>111</v>
      </c>
      <c r="M8" s="29">
        <v>157</v>
      </c>
      <c r="N8" s="29">
        <v>157</v>
      </c>
      <c r="O8" s="29">
        <v>127</v>
      </c>
      <c r="P8" s="29">
        <v>152</v>
      </c>
      <c r="Q8" s="29">
        <v>181</v>
      </c>
      <c r="R8" s="29">
        <v>183</v>
      </c>
      <c r="S8" s="29">
        <v>2</v>
      </c>
      <c r="U8" s="30">
        <v>145</v>
      </c>
      <c r="V8" s="30">
        <v>188</v>
      </c>
      <c r="W8" s="30">
        <v>217</v>
      </c>
      <c r="X8" s="30">
        <v>208</v>
      </c>
      <c r="Y8" s="30">
        <v>190</v>
      </c>
      <c r="Z8" s="30">
        <v>206</v>
      </c>
      <c r="AA8" s="30">
        <v>228</v>
      </c>
      <c r="AB8" s="30">
        <v>231</v>
      </c>
      <c r="AC8" s="30">
        <v>0</v>
      </c>
    </row>
    <row r="9" spans="1:29" x14ac:dyDescent="0.25">
      <c r="A9" s="28">
        <v>0</v>
      </c>
      <c r="B9" s="28">
        <v>10</v>
      </c>
      <c r="C9" s="28">
        <v>23</v>
      </c>
      <c r="D9" s="28">
        <v>14</v>
      </c>
      <c r="E9" s="28">
        <v>26</v>
      </c>
      <c r="F9" s="28">
        <v>69</v>
      </c>
      <c r="G9" s="28">
        <v>51</v>
      </c>
      <c r="H9" s="28">
        <v>107</v>
      </c>
      <c r="I9" s="28">
        <v>0</v>
      </c>
      <c r="K9" s="29">
        <v>0</v>
      </c>
      <c r="L9" s="29">
        <v>92</v>
      </c>
      <c r="M9" s="29">
        <v>135</v>
      </c>
      <c r="N9" s="29">
        <v>129</v>
      </c>
      <c r="O9" s="29">
        <v>146</v>
      </c>
      <c r="P9" s="29">
        <v>175</v>
      </c>
      <c r="Q9" s="29">
        <v>178</v>
      </c>
      <c r="R9" s="29">
        <v>195</v>
      </c>
      <c r="S9" s="29">
        <v>0</v>
      </c>
      <c r="U9" s="30">
        <v>1</v>
      </c>
      <c r="V9" s="30">
        <v>169</v>
      </c>
      <c r="W9" s="30">
        <v>202</v>
      </c>
      <c r="X9" s="30">
        <v>199</v>
      </c>
      <c r="Y9" s="30">
        <v>207</v>
      </c>
      <c r="Z9" s="30">
        <v>237</v>
      </c>
      <c r="AA9" s="30">
        <v>218</v>
      </c>
      <c r="AB9" s="30">
        <v>225</v>
      </c>
      <c r="AC9" s="30">
        <v>0</v>
      </c>
    </row>
    <row r="10" spans="1:29" x14ac:dyDescent="0.25">
      <c r="A10" s="28">
        <v>0</v>
      </c>
      <c r="B10" s="28">
        <v>0</v>
      </c>
      <c r="C10" s="28">
        <v>0</v>
      </c>
      <c r="D10" s="28">
        <v>19</v>
      </c>
      <c r="E10" s="28">
        <v>48</v>
      </c>
      <c r="F10" s="28">
        <v>49</v>
      </c>
      <c r="G10" s="28">
        <v>0</v>
      </c>
      <c r="H10" s="28">
        <v>0</v>
      </c>
      <c r="I10" s="28">
        <v>0</v>
      </c>
      <c r="K10" s="29">
        <v>0</v>
      </c>
      <c r="L10" s="29">
        <v>0</v>
      </c>
      <c r="M10" s="29">
        <v>0</v>
      </c>
      <c r="N10" s="29">
        <v>110</v>
      </c>
      <c r="O10" s="29">
        <v>144</v>
      </c>
      <c r="P10" s="29">
        <v>148</v>
      </c>
      <c r="Q10" s="29">
        <v>0</v>
      </c>
      <c r="R10" s="29">
        <v>0</v>
      </c>
      <c r="S10" s="29">
        <v>0</v>
      </c>
      <c r="U10" s="30">
        <v>0</v>
      </c>
      <c r="V10" s="30">
        <v>0</v>
      </c>
      <c r="W10" s="30">
        <v>0</v>
      </c>
      <c r="X10" s="30">
        <v>177</v>
      </c>
      <c r="Y10" s="30">
        <v>198</v>
      </c>
      <c r="Z10" s="30">
        <v>205</v>
      </c>
      <c r="AA10" s="30">
        <v>8</v>
      </c>
      <c r="AB10" s="30">
        <v>0</v>
      </c>
      <c r="AC10" s="30">
        <v>0</v>
      </c>
    </row>
    <row r="11" spans="1:29" x14ac:dyDescent="0.25">
      <c r="A11" s="28">
        <v>0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</row>
    <row r="12" spans="1:29" x14ac:dyDescent="0.25">
      <c r="A12" s="28">
        <v>0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</row>
    <row r="14" spans="1:29" x14ac:dyDescent="0.25">
      <c r="A14" t="s">
        <v>33</v>
      </c>
      <c r="D14" t="s">
        <v>8</v>
      </c>
      <c r="E14" t="s">
        <v>119</v>
      </c>
    </row>
    <row r="15" spans="1:29" x14ac:dyDescent="0.25">
      <c r="A15" t="s">
        <v>34</v>
      </c>
    </row>
    <row r="16" spans="1:29" x14ac:dyDescent="0.25">
      <c r="A16" t="s">
        <v>35</v>
      </c>
    </row>
    <row r="17" spans="1:29" x14ac:dyDescent="0.25">
      <c r="A17" t="s">
        <v>36</v>
      </c>
    </row>
    <row r="19" spans="1:29" x14ac:dyDescent="0.25">
      <c r="A19" s="28">
        <f>(A1*4)/255</f>
        <v>0</v>
      </c>
      <c r="B19" s="28">
        <f t="shared" ref="B19:AC30" si="0">(B1*4)/255</f>
        <v>0</v>
      </c>
      <c r="C19" s="28">
        <f t="shared" si="0"/>
        <v>0</v>
      </c>
      <c r="D19" s="28">
        <f t="shared" si="0"/>
        <v>0</v>
      </c>
      <c r="E19" s="28">
        <f t="shared" si="0"/>
        <v>0</v>
      </c>
      <c r="F19" s="28">
        <f t="shared" si="0"/>
        <v>0</v>
      </c>
      <c r="G19" s="28">
        <f t="shared" si="0"/>
        <v>0</v>
      </c>
      <c r="H19" s="28">
        <f t="shared" si="0"/>
        <v>0</v>
      </c>
      <c r="I19" s="28">
        <f t="shared" si="0"/>
        <v>0</v>
      </c>
      <c r="K19" s="29">
        <f t="shared" si="0"/>
        <v>0</v>
      </c>
      <c r="L19" s="29">
        <f t="shared" si="0"/>
        <v>0</v>
      </c>
      <c r="M19" s="29">
        <f t="shared" si="0"/>
        <v>0</v>
      </c>
      <c r="N19" s="29">
        <f t="shared" si="0"/>
        <v>0</v>
      </c>
      <c r="O19" s="29">
        <f t="shared" si="0"/>
        <v>0</v>
      </c>
      <c r="P19" s="29">
        <f t="shared" si="0"/>
        <v>0</v>
      </c>
      <c r="Q19" s="29">
        <f t="shared" si="0"/>
        <v>0</v>
      </c>
      <c r="R19" s="29">
        <f t="shared" si="0"/>
        <v>0</v>
      </c>
      <c r="S19" s="29">
        <f t="shared" si="0"/>
        <v>0</v>
      </c>
      <c r="U19" s="30">
        <f t="shared" si="0"/>
        <v>0</v>
      </c>
      <c r="V19" s="30">
        <f t="shared" si="0"/>
        <v>0</v>
      </c>
      <c r="W19" s="30">
        <f t="shared" si="0"/>
        <v>0</v>
      </c>
      <c r="X19" s="30">
        <f t="shared" si="0"/>
        <v>0</v>
      </c>
      <c r="Y19" s="30">
        <f t="shared" si="0"/>
        <v>0</v>
      </c>
      <c r="Z19" s="30">
        <f t="shared" si="0"/>
        <v>0</v>
      </c>
      <c r="AA19" s="30">
        <f t="shared" si="0"/>
        <v>0</v>
      </c>
      <c r="AB19" s="30">
        <f t="shared" si="0"/>
        <v>0</v>
      </c>
      <c r="AC19" s="30">
        <f t="shared" si="0"/>
        <v>0</v>
      </c>
    </row>
    <row r="20" spans="1:29" x14ac:dyDescent="0.25">
      <c r="A20" s="28">
        <f t="shared" ref="A20:I30" si="1">(A2*4)/255</f>
        <v>0</v>
      </c>
      <c r="B20" s="28">
        <f t="shared" si="1"/>
        <v>0</v>
      </c>
      <c r="C20" s="28">
        <f t="shared" si="1"/>
        <v>0</v>
      </c>
      <c r="D20" s="28">
        <f t="shared" si="1"/>
        <v>0</v>
      </c>
      <c r="E20" s="28">
        <f t="shared" si="1"/>
        <v>0</v>
      </c>
      <c r="F20" s="28">
        <f t="shared" si="1"/>
        <v>0</v>
      </c>
      <c r="G20" s="28">
        <f t="shared" si="1"/>
        <v>0</v>
      </c>
      <c r="H20" s="28">
        <f t="shared" si="1"/>
        <v>0</v>
      </c>
      <c r="I20" s="28">
        <f t="shared" si="1"/>
        <v>0</v>
      </c>
      <c r="K20" s="29">
        <f t="shared" si="0"/>
        <v>0</v>
      </c>
      <c r="L20" s="29">
        <f t="shared" si="0"/>
        <v>0</v>
      </c>
      <c r="M20" s="29">
        <f t="shared" si="0"/>
        <v>0</v>
      </c>
      <c r="N20" s="29">
        <f t="shared" si="0"/>
        <v>0</v>
      </c>
      <c r="O20" s="29">
        <f t="shared" si="0"/>
        <v>0</v>
      </c>
      <c r="P20" s="29">
        <f t="shared" si="0"/>
        <v>0</v>
      </c>
      <c r="Q20" s="29">
        <f t="shared" si="0"/>
        <v>0</v>
      </c>
      <c r="R20" s="29">
        <f t="shared" si="0"/>
        <v>0</v>
      </c>
      <c r="S20" s="29">
        <f t="shared" si="0"/>
        <v>0</v>
      </c>
      <c r="U20" s="30">
        <f t="shared" si="0"/>
        <v>0</v>
      </c>
      <c r="V20" s="30">
        <f t="shared" si="0"/>
        <v>0</v>
      </c>
      <c r="W20" s="30">
        <f t="shared" si="0"/>
        <v>0</v>
      </c>
      <c r="X20" s="30">
        <f t="shared" si="0"/>
        <v>0</v>
      </c>
      <c r="Y20" s="30">
        <f t="shared" si="0"/>
        <v>0</v>
      </c>
      <c r="Z20" s="30">
        <f t="shared" si="0"/>
        <v>0</v>
      </c>
      <c r="AA20" s="30">
        <f t="shared" si="0"/>
        <v>0</v>
      </c>
      <c r="AB20" s="30">
        <f t="shared" si="0"/>
        <v>0</v>
      </c>
      <c r="AC20" s="30">
        <f t="shared" si="0"/>
        <v>0</v>
      </c>
    </row>
    <row r="21" spans="1:29" x14ac:dyDescent="0.25">
      <c r="A21" s="28">
        <f t="shared" si="1"/>
        <v>0</v>
      </c>
      <c r="B21" s="28">
        <f t="shared" si="1"/>
        <v>0</v>
      </c>
      <c r="C21" s="28">
        <f t="shared" si="1"/>
        <v>0.50196078431372548</v>
      </c>
      <c r="D21" s="28">
        <f t="shared" si="1"/>
        <v>0.28235294117647058</v>
      </c>
      <c r="E21" s="28">
        <f t="shared" si="1"/>
        <v>0.50196078431372548</v>
      </c>
      <c r="F21" s="28">
        <f t="shared" si="1"/>
        <v>0.37647058823529411</v>
      </c>
      <c r="G21" s="28">
        <f t="shared" si="1"/>
        <v>0.37647058823529411</v>
      </c>
      <c r="H21" s="28">
        <f t="shared" si="1"/>
        <v>0</v>
      </c>
      <c r="I21" s="28">
        <f t="shared" si="1"/>
        <v>0</v>
      </c>
      <c r="K21" s="29">
        <f t="shared" si="0"/>
        <v>0</v>
      </c>
      <c r="L21" s="29">
        <f t="shared" si="0"/>
        <v>0</v>
      </c>
      <c r="M21" s="29">
        <f t="shared" si="0"/>
        <v>1.615686274509804</v>
      </c>
      <c r="N21" s="29">
        <f t="shared" si="0"/>
        <v>1.8823529411764706</v>
      </c>
      <c r="O21" s="29">
        <f t="shared" si="0"/>
        <v>2.2588235294117647</v>
      </c>
      <c r="P21" s="29">
        <f t="shared" si="0"/>
        <v>2.1019607843137256</v>
      </c>
      <c r="Q21" s="29">
        <f t="shared" si="0"/>
        <v>2.0078431372549019</v>
      </c>
      <c r="R21" s="29">
        <f t="shared" si="0"/>
        <v>0</v>
      </c>
      <c r="S21" s="29">
        <f t="shared" si="0"/>
        <v>0</v>
      </c>
      <c r="U21" s="30">
        <f t="shared" si="0"/>
        <v>0</v>
      </c>
      <c r="V21" s="30">
        <f t="shared" si="0"/>
        <v>0</v>
      </c>
      <c r="W21" s="30">
        <f t="shared" si="0"/>
        <v>2.8549019607843138</v>
      </c>
      <c r="X21" s="30">
        <f t="shared" si="0"/>
        <v>3.1843137254901959</v>
      </c>
      <c r="Y21" s="30">
        <f t="shared" si="0"/>
        <v>3.4039215686274509</v>
      </c>
      <c r="Z21" s="30">
        <f t="shared" si="0"/>
        <v>3.3725490196078431</v>
      </c>
      <c r="AA21" s="30">
        <f t="shared" si="0"/>
        <v>3.1843137254901959</v>
      </c>
      <c r="AB21" s="30">
        <f t="shared" si="0"/>
        <v>0</v>
      </c>
      <c r="AC21" s="30">
        <f t="shared" si="0"/>
        <v>0</v>
      </c>
    </row>
    <row r="22" spans="1:29" x14ac:dyDescent="0.25">
      <c r="A22" s="28">
        <f t="shared" si="1"/>
        <v>0</v>
      </c>
      <c r="B22" s="28">
        <f t="shared" si="1"/>
        <v>0.47058823529411764</v>
      </c>
      <c r="C22" s="28">
        <f t="shared" si="1"/>
        <v>0.36078431372549019</v>
      </c>
      <c r="D22" s="28">
        <f t="shared" si="1"/>
        <v>0.69019607843137254</v>
      </c>
      <c r="E22" s="28">
        <f t="shared" si="1"/>
        <v>0.42352941176470588</v>
      </c>
      <c r="F22" s="28">
        <f t="shared" si="1"/>
        <v>0.61176470588235299</v>
      </c>
      <c r="G22" s="28">
        <f t="shared" si="1"/>
        <v>0.18823529411764706</v>
      </c>
      <c r="H22" s="28">
        <f t="shared" si="1"/>
        <v>0.37647058823529411</v>
      </c>
      <c r="I22" s="28">
        <f t="shared" si="1"/>
        <v>0</v>
      </c>
      <c r="K22" s="29">
        <f t="shared" si="0"/>
        <v>0</v>
      </c>
      <c r="L22" s="29">
        <f t="shared" si="0"/>
        <v>1.6784313725490196</v>
      </c>
      <c r="M22" s="29">
        <f t="shared" si="0"/>
        <v>2.164705882352941</v>
      </c>
      <c r="N22" s="29">
        <f t="shared" si="0"/>
        <v>2.3529411764705883</v>
      </c>
      <c r="O22" s="29">
        <f t="shared" si="0"/>
        <v>1.8980392156862744</v>
      </c>
      <c r="P22" s="29">
        <f t="shared" si="0"/>
        <v>2.3686274509803922</v>
      </c>
      <c r="Q22" s="29">
        <f t="shared" si="0"/>
        <v>1.7882352941176471</v>
      </c>
      <c r="R22" s="29">
        <f t="shared" si="0"/>
        <v>2.3058823529411763</v>
      </c>
      <c r="S22" s="29">
        <f t="shared" si="0"/>
        <v>0</v>
      </c>
      <c r="U22" s="30">
        <f t="shared" si="0"/>
        <v>0</v>
      </c>
      <c r="V22" s="30">
        <f t="shared" si="0"/>
        <v>2.8235294117647061</v>
      </c>
      <c r="W22" s="30">
        <f t="shared" si="0"/>
        <v>3.3568627450980393</v>
      </c>
      <c r="X22" s="30">
        <f t="shared" si="0"/>
        <v>3.3568627450980393</v>
      </c>
      <c r="Y22" s="30">
        <f t="shared" si="0"/>
        <v>3.1058823529411765</v>
      </c>
      <c r="Z22" s="30">
        <f t="shared" si="0"/>
        <v>3.4196078431372547</v>
      </c>
      <c r="AA22" s="30">
        <f t="shared" si="0"/>
        <v>3.2313725490196079</v>
      </c>
      <c r="AB22" s="30">
        <f t="shared" si="0"/>
        <v>3.4039215686274509</v>
      </c>
      <c r="AC22" s="30">
        <f t="shared" si="0"/>
        <v>0</v>
      </c>
    </row>
    <row r="23" spans="1:29" x14ac:dyDescent="0.25">
      <c r="A23" s="28">
        <f t="shared" si="1"/>
        <v>1.1294117647058823</v>
      </c>
      <c r="B23" s="28">
        <f t="shared" si="1"/>
        <v>0.20392156862745098</v>
      </c>
      <c r="C23" s="28">
        <f t="shared" si="1"/>
        <v>0.18823529411764706</v>
      </c>
      <c r="D23" s="28">
        <f t="shared" si="1"/>
        <v>0.83137254901960789</v>
      </c>
      <c r="E23" s="28">
        <f t="shared" si="1"/>
        <v>0.29803921568627451</v>
      </c>
      <c r="F23" s="28">
        <f t="shared" si="1"/>
        <v>4.7058823529411764E-2</v>
      </c>
      <c r="G23" s="28">
        <f t="shared" si="1"/>
        <v>0.34509803921568627</v>
      </c>
      <c r="H23" s="28">
        <f t="shared" si="1"/>
        <v>1.0823529411764705</v>
      </c>
      <c r="I23" s="28">
        <f t="shared" si="1"/>
        <v>0.7686274509803922</v>
      </c>
      <c r="K23" s="29">
        <f t="shared" si="0"/>
        <v>1.9921568627450981</v>
      </c>
      <c r="L23" s="29">
        <f t="shared" si="0"/>
        <v>1.8509803921568628</v>
      </c>
      <c r="M23" s="29">
        <f t="shared" si="0"/>
        <v>1.7098039215686274</v>
      </c>
      <c r="N23" s="29">
        <f t="shared" si="0"/>
        <v>2.5725490196078433</v>
      </c>
      <c r="O23" s="29">
        <f t="shared" si="0"/>
        <v>2.0392156862745097</v>
      </c>
      <c r="P23" s="29">
        <f t="shared" si="0"/>
        <v>1.5058823529411764</v>
      </c>
      <c r="Q23" s="29">
        <f t="shared" si="0"/>
        <v>2.1803921568627449</v>
      </c>
      <c r="R23" s="29">
        <f t="shared" si="0"/>
        <v>3.0431372549019606</v>
      </c>
      <c r="S23" s="29">
        <f t="shared" si="0"/>
        <v>2.5254901960784313</v>
      </c>
      <c r="U23" s="30">
        <f t="shared" si="0"/>
        <v>2.8235294117647061</v>
      </c>
      <c r="V23" s="30">
        <f t="shared" si="0"/>
        <v>3.1529411764705881</v>
      </c>
      <c r="W23" s="30">
        <f t="shared" si="0"/>
        <v>3.0274509803921568</v>
      </c>
      <c r="X23" s="30">
        <f t="shared" si="0"/>
        <v>3.5294117647058822</v>
      </c>
      <c r="Y23" s="30">
        <f t="shared" si="0"/>
        <v>3.168627450980392</v>
      </c>
      <c r="Z23" s="30">
        <f t="shared" si="0"/>
        <v>2.9019607843137254</v>
      </c>
      <c r="AA23" s="30">
        <f t="shared" si="0"/>
        <v>3.2941176470588234</v>
      </c>
      <c r="AB23" s="30">
        <f t="shared" si="0"/>
        <v>3.8901960784313725</v>
      </c>
      <c r="AC23" s="30">
        <f t="shared" si="0"/>
        <v>3.4352941176470586</v>
      </c>
    </row>
    <row r="24" spans="1:29" x14ac:dyDescent="0.25">
      <c r="A24" s="28">
        <f t="shared" si="1"/>
        <v>0.42352941176470588</v>
      </c>
      <c r="B24" s="28">
        <f t="shared" si="1"/>
        <v>0.26666666666666666</v>
      </c>
      <c r="C24" s="28">
        <f t="shared" si="1"/>
        <v>0.4392156862745098</v>
      </c>
      <c r="D24" s="28">
        <f t="shared" si="1"/>
        <v>0.59607843137254901</v>
      </c>
      <c r="E24" s="28">
        <f t="shared" si="1"/>
        <v>4.7058823529411764E-2</v>
      </c>
      <c r="F24" s="28">
        <f t="shared" si="1"/>
        <v>0.14117647058823529</v>
      </c>
      <c r="G24" s="28">
        <f t="shared" si="1"/>
        <v>0.14117647058823529</v>
      </c>
      <c r="H24" s="28">
        <f t="shared" si="1"/>
        <v>0.95686274509803926</v>
      </c>
      <c r="I24" s="28">
        <f t="shared" si="1"/>
        <v>0.86274509803921573</v>
      </c>
      <c r="K24" s="29">
        <f t="shared" si="0"/>
        <v>1.5215686274509803</v>
      </c>
      <c r="L24" s="29">
        <f t="shared" si="0"/>
        <v>1.8823529411764706</v>
      </c>
      <c r="M24" s="29">
        <f t="shared" si="0"/>
        <v>2.1490196078431372</v>
      </c>
      <c r="N24" s="29">
        <f t="shared" si="0"/>
        <v>2.4156862745098038</v>
      </c>
      <c r="O24" s="29">
        <f t="shared" si="0"/>
        <v>0.94117647058823528</v>
      </c>
      <c r="P24" s="29">
        <f t="shared" si="0"/>
        <v>0.95686274509803926</v>
      </c>
      <c r="Q24" s="29">
        <f t="shared" si="0"/>
        <v>1.7098039215686274</v>
      </c>
      <c r="R24" s="29">
        <f t="shared" si="0"/>
        <v>2.7450980392156863</v>
      </c>
      <c r="S24" s="29">
        <f t="shared" si="0"/>
        <v>2.7607843137254902</v>
      </c>
      <c r="U24" s="30">
        <f t="shared" si="0"/>
        <v>2.7607843137254902</v>
      </c>
      <c r="V24" s="30">
        <f t="shared" si="0"/>
        <v>3.1215686274509804</v>
      </c>
      <c r="W24" s="30">
        <f t="shared" si="0"/>
        <v>3.2627450980392156</v>
      </c>
      <c r="X24" s="30">
        <f t="shared" si="0"/>
        <v>3.4352941176470586</v>
      </c>
      <c r="Y24" s="30">
        <f t="shared" si="0"/>
        <v>2.5254901960784313</v>
      </c>
      <c r="Z24" s="30">
        <f t="shared" si="0"/>
        <v>2.5411764705882351</v>
      </c>
      <c r="AA24" s="30">
        <f t="shared" si="0"/>
        <v>3.0117647058823529</v>
      </c>
      <c r="AB24" s="30">
        <f t="shared" si="0"/>
        <v>3.5450980392156861</v>
      </c>
      <c r="AC24" s="30">
        <f t="shared" si="0"/>
        <v>3.6549019607843136</v>
      </c>
    </row>
    <row r="25" spans="1:29" x14ac:dyDescent="0.25">
      <c r="A25" s="28">
        <f t="shared" si="1"/>
        <v>0.36078431372549019</v>
      </c>
      <c r="B25" s="28">
        <f t="shared" si="1"/>
        <v>0.14117647058823529</v>
      </c>
      <c r="C25" s="28">
        <f t="shared" si="1"/>
        <v>0.50196078431372548</v>
      </c>
      <c r="D25" s="28">
        <f t="shared" si="1"/>
        <v>0.67450980392156867</v>
      </c>
      <c r="E25" s="28">
        <f t="shared" si="1"/>
        <v>7.8431372549019607E-2</v>
      </c>
      <c r="F25" s="28">
        <f t="shared" si="1"/>
        <v>4.7058823529411764E-2</v>
      </c>
      <c r="G25" s="28">
        <f t="shared" si="1"/>
        <v>0.32941176470588235</v>
      </c>
      <c r="H25" s="28">
        <f t="shared" si="1"/>
        <v>1.5529411764705883</v>
      </c>
      <c r="I25" s="28">
        <f t="shared" si="1"/>
        <v>1.6313725490196078</v>
      </c>
      <c r="K25" s="29">
        <f t="shared" si="0"/>
        <v>1.5215686274509803</v>
      </c>
      <c r="L25" s="29">
        <f t="shared" si="0"/>
        <v>1.8196078431372549</v>
      </c>
      <c r="M25" s="29">
        <f t="shared" si="0"/>
        <v>2.2745098039215685</v>
      </c>
      <c r="N25" s="29">
        <f t="shared" si="0"/>
        <v>2.5882352941176472</v>
      </c>
      <c r="O25" s="29">
        <f t="shared" si="0"/>
        <v>0.20392156862745098</v>
      </c>
      <c r="P25" s="29">
        <f t="shared" si="0"/>
        <v>0.72156862745098038</v>
      </c>
      <c r="Q25" s="29">
        <f t="shared" si="0"/>
        <v>1.9607843137254901</v>
      </c>
      <c r="R25" s="29">
        <f t="shared" si="0"/>
        <v>2.8078431372549018</v>
      </c>
      <c r="S25" s="29">
        <f t="shared" si="0"/>
        <v>3.2313725490196079</v>
      </c>
      <c r="U25" s="30">
        <f t="shared" si="0"/>
        <v>2.8078431372549018</v>
      </c>
      <c r="V25" s="30">
        <f t="shared" si="0"/>
        <v>3.0117647058823529</v>
      </c>
      <c r="W25" s="30">
        <f t="shared" si="0"/>
        <v>3.2941176470588234</v>
      </c>
      <c r="X25" s="30">
        <f t="shared" si="0"/>
        <v>3.4980392156862745</v>
      </c>
      <c r="Y25" s="30">
        <f t="shared" si="0"/>
        <v>0.37647058823529411</v>
      </c>
      <c r="Z25" s="30">
        <f t="shared" si="0"/>
        <v>2.3058823529411763</v>
      </c>
      <c r="AA25" s="30">
        <f t="shared" si="0"/>
        <v>3.215686274509804</v>
      </c>
      <c r="AB25" s="30">
        <f t="shared" si="0"/>
        <v>3.5921568627450982</v>
      </c>
      <c r="AC25" s="30">
        <f t="shared" si="0"/>
        <v>3.827450980392157</v>
      </c>
    </row>
    <row r="26" spans="1:29" x14ac:dyDescent="0.25">
      <c r="A26" s="28">
        <f t="shared" si="1"/>
        <v>0.12549019607843137</v>
      </c>
      <c r="B26" s="28">
        <f t="shared" si="1"/>
        <v>0.15686274509803921</v>
      </c>
      <c r="C26" s="28">
        <f t="shared" si="1"/>
        <v>0.58039215686274515</v>
      </c>
      <c r="D26" s="28">
        <f t="shared" si="1"/>
        <v>0.61176470588235299</v>
      </c>
      <c r="E26" s="28">
        <f t="shared" si="1"/>
        <v>0.40784313725490196</v>
      </c>
      <c r="F26" s="28">
        <f t="shared" si="1"/>
        <v>0.58039215686274515</v>
      </c>
      <c r="G26" s="28">
        <f t="shared" si="1"/>
        <v>1.4431372549019608</v>
      </c>
      <c r="H26" s="28">
        <f t="shared" si="1"/>
        <v>1.1294117647058823</v>
      </c>
      <c r="I26" s="28">
        <f t="shared" si="1"/>
        <v>0</v>
      </c>
      <c r="K26" s="29">
        <f t="shared" si="0"/>
        <v>1.1450980392156862</v>
      </c>
      <c r="L26" s="29">
        <f t="shared" si="0"/>
        <v>1.7411764705882353</v>
      </c>
      <c r="M26" s="29">
        <f t="shared" si="0"/>
        <v>2.4627450980392158</v>
      </c>
      <c r="N26" s="29">
        <f t="shared" si="0"/>
        <v>2.4627450980392158</v>
      </c>
      <c r="O26" s="29">
        <f t="shared" si="0"/>
        <v>1.9921568627450981</v>
      </c>
      <c r="P26" s="29">
        <f t="shared" si="0"/>
        <v>2.384313725490196</v>
      </c>
      <c r="Q26" s="29">
        <f t="shared" si="0"/>
        <v>2.8392156862745099</v>
      </c>
      <c r="R26" s="29">
        <f t="shared" si="0"/>
        <v>2.8705882352941177</v>
      </c>
      <c r="S26" s="29">
        <f t="shared" si="0"/>
        <v>3.1372549019607843E-2</v>
      </c>
      <c r="U26" s="30">
        <f t="shared" si="0"/>
        <v>2.2745098039215685</v>
      </c>
      <c r="V26" s="30">
        <f t="shared" si="0"/>
        <v>2.9490196078431374</v>
      </c>
      <c r="W26" s="30">
        <f t="shared" si="0"/>
        <v>3.4039215686274509</v>
      </c>
      <c r="X26" s="30">
        <f t="shared" si="0"/>
        <v>3.2627450980392156</v>
      </c>
      <c r="Y26" s="30">
        <f t="shared" si="0"/>
        <v>2.9803921568627452</v>
      </c>
      <c r="Z26" s="30">
        <f t="shared" si="0"/>
        <v>3.2313725490196079</v>
      </c>
      <c r="AA26" s="30">
        <f t="shared" si="0"/>
        <v>3.5764705882352943</v>
      </c>
      <c r="AB26" s="30">
        <f t="shared" si="0"/>
        <v>3.6235294117647059</v>
      </c>
      <c r="AC26" s="30">
        <f t="shared" si="0"/>
        <v>0</v>
      </c>
    </row>
    <row r="27" spans="1:29" x14ac:dyDescent="0.25">
      <c r="A27" s="28">
        <f t="shared" si="1"/>
        <v>0</v>
      </c>
      <c r="B27" s="28">
        <f t="shared" si="1"/>
        <v>0.15686274509803921</v>
      </c>
      <c r="C27" s="28">
        <f t="shared" si="1"/>
        <v>0.36078431372549019</v>
      </c>
      <c r="D27" s="28">
        <f t="shared" si="1"/>
        <v>0.2196078431372549</v>
      </c>
      <c r="E27" s="28">
        <f t="shared" si="1"/>
        <v>0.40784313725490196</v>
      </c>
      <c r="F27" s="28">
        <f t="shared" si="1"/>
        <v>1.0823529411764705</v>
      </c>
      <c r="G27" s="28">
        <f t="shared" si="1"/>
        <v>0.8</v>
      </c>
      <c r="H27" s="28">
        <f t="shared" si="1"/>
        <v>1.6784313725490196</v>
      </c>
      <c r="I27" s="28">
        <f t="shared" si="1"/>
        <v>0</v>
      </c>
      <c r="K27" s="29">
        <f t="shared" si="0"/>
        <v>0</v>
      </c>
      <c r="L27" s="29">
        <f t="shared" si="0"/>
        <v>1.4431372549019608</v>
      </c>
      <c r="M27" s="29">
        <f t="shared" si="0"/>
        <v>2.1176470588235294</v>
      </c>
      <c r="N27" s="29">
        <f t="shared" si="0"/>
        <v>2.0235294117647058</v>
      </c>
      <c r="O27" s="29">
        <f t="shared" si="0"/>
        <v>2.2901960784313724</v>
      </c>
      <c r="P27" s="29">
        <f t="shared" si="0"/>
        <v>2.7450980392156863</v>
      </c>
      <c r="Q27" s="29">
        <f t="shared" si="0"/>
        <v>2.7921568627450979</v>
      </c>
      <c r="R27" s="29">
        <f t="shared" si="0"/>
        <v>3.0588235294117645</v>
      </c>
      <c r="S27" s="29">
        <f t="shared" si="0"/>
        <v>0</v>
      </c>
      <c r="U27" s="30">
        <f t="shared" si="0"/>
        <v>1.5686274509803921E-2</v>
      </c>
      <c r="V27" s="30">
        <f t="shared" si="0"/>
        <v>2.6509803921568627</v>
      </c>
      <c r="W27" s="30">
        <f t="shared" si="0"/>
        <v>3.168627450980392</v>
      </c>
      <c r="X27" s="30">
        <f t="shared" si="0"/>
        <v>3.1215686274509804</v>
      </c>
      <c r="Y27" s="30">
        <f t="shared" si="0"/>
        <v>3.2470588235294118</v>
      </c>
      <c r="Z27" s="30">
        <f t="shared" si="0"/>
        <v>3.7176470588235295</v>
      </c>
      <c r="AA27" s="30">
        <f t="shared" si="0"/>
        <v>3.4196078431372547</v>
      </c>
      <c r="AB27" s="30">
        <f t="shared" si="0"/>
        <v>3.5294117647058822</v>
      </c>
      <c r="AC27" s="30">
        <f t="shared" si="0"/>
        <v>0</v>
      </c>
    </row>
    <row r="28" spans="1:29" x14ac:dyDescent="0.25">
      <c r="A28" s="28">
        <f t="shared" si="1"/>
        <v>0</v>
      </c>
      <c r="B28" s="28">
        <f t="shared" si="1"/>
        <v>0</v>
      </c>
      <c r="C28" s="28">
        <f t="shared" si="1"/>
        <v>0</v>
      </c>
      <c r="D28" s="28">
        <f t="shared" si="1"/>
        <v>0.29803921568627451</v>
      </c>
      <c r="E28" s="28">
        <f t="shared" si="1"/>
        <v>0.75294117647058822</v>
      </c>
      <c r="F28" s="28">
        <f t="shared" si="1"/>
        <v>0.7686274509803922</v>
      </c>
      <c r="G28" s="28">
        <f t="shared" si="1"/>
        <v>0</v>
      </c>
      <c r="H28" s="28">
        <f t="shared" si="1"/>
        <v>0</v>
      </c>
      <c r="I28" s="28">
        <f t="shared" si="1"/>
        <v>0</v>
      </c>
      <c r="K28" s="29">
        <f t="shared" si="0"/>
        <v>0</v>
      </c>
      <c r="L28" s="29">
        <f t="shared" si="0"/>
        <v>0</v>
      </c>
      <c r="M28" s="29">
        <f t="shared" si="0"/>
        <v>0</v>
      </c>
      <c r="N28" s="29">
        <f t="shared" si="0"/>
        <v>1.7254901960784315</v>
      </c>
      <c r="O28" s="29">
        <f t="shared" si="0"/>
        <v>2.2588235294117647</v>
      </c>
      <c r="P28" s="29">
        <f t="shared" si="0"/>
        <v>2.3215686274509806</v>
      </c>
      <c r="Q28" s="29">
        <f t="shared" si="0"/>
        <v>0</v>
      </c>
      <c r="R28" s="29">
        <f t="shared" si="0"/>
        <v>0</v>
      </c>
      <c r="S28" s="29">
        <f t="shared" si="0"/>
        <v>0</v>
      </c>
      <c r="U28" s="30">
        <f t="shared" si="0"/>
        <v>0</v>
      </c>
      <c r="V28" s="30">
        <f t="shared" si="0"/>
        <v>0</v>
      </c>
      <c r="W28" s="30">
        <f t="shared" si="0"/>
        <v>0</v>
      </c>
      <c r="X28" s="30">
        <f t="shared" si="0"/>
        <v>2.776470588235294</v>
      </c>
      <c r="Y28" s="30">
        <f t="shared" si="0"/>
        <v>3.1058823529411765</v>
      </c>
      <c r="Z28" s="30">
        <f t="shared" si="0"/>
        <v>3.215686274509804</v>
      </c>
      <c r="AA28" s="30">
        <f t="shared" si="0"/>
        <v>0.12549019607843137</v>
      </c>
      <c r="AB28" s="30">
        <f t="shared" si="0"/>
        <v>0</v>
      </c>
      <c r="AC28" s="30">
        <f t="shared" si="0"/>
        <v>0</v>
      </c>
    </row>
    <row r="29" spans="1:29" x14ac:dyDescent="0.25">
      <c r="A29" s="28">
        <f>(A11*4)/255</f>
        <v>0</v>
      </c>
      <c r="B29" s="28">
        <f t="shared" si="1"/>
        <v>0</v>
      </c>
      <c r="C29" s="28">
        <f t="shared" si="1"/>
        <v>0</v>
      </c>
      <c r="D29" s="28">
        <f t="shared" si="1"/>
        <v>0</v>
      </c>
      <c r="E29" s="28">
        <f t="shared" si="1"/>
        <v>0</v>
      </c>
      <c r="F29" s="28">
        <f t="shared" si="1"/>
        <v>0</v>
      </c>
      <c r="G29" s="28">
        <f t="shared" si="1"/>
        <v>0</v>
      </c>
      <c r="H29" s="28">
        <f t="shared" si="1"/>
        <v>0</v>
      </c>
      <c r="I29" s="28">
        <f t="shared" si="1"/>
        <v>0</v>
      </c>
      <c r="K29" s="29">
        <f t="shared" si="0"/>
        <v>0</v>
      </c>
      <c r="L29" s="29">
        <f t="shared" si="0"/>
        <v>0</v>
      </c>
      <c r="M29" s="29">
        <f t="shared" si="0"/>
        <v>0</v>
      </c>
      <c r="N29" s="29">
        <f t="shared" si="0"/>
        <v>0</v>
      </c>
      <c r="O29" s="29">
        <f t="shared" si="0"/>
        <v>0</v>
      </c>
      <c r="P29" s="29">
        <f t="shared" si="0"/>
        <v>0</v>
      </c>
      <c r="Q29" s="29">
        <f t="shared" si="0"/>
        <v>0</v>
      </c>
      <c r="R29" s="29">
        <f t="shared" si="0"/>
        <v>0</v>
      </c>
      <c r="S29" s="29">
        <f t="shared" si="0"/>
        <v>0</v>
      </c>
      <c r="U29" s="30">
        <f t="shared" si="0"/>
        <v>0</v>
      </c>
      <c r="V29" s="30">
        <f t="shared" si="0"/>
        <v>0</v>
      </c>
      <c r="W29" s="30">
        <f t="shared" si="0"/>
        <v>0</v>
      </c>
      <c r="X29" s="30">
        <f t="shared" si="0"/>
        <v>0</v>
      </c>
      <c r="Y29" s="30">
        <f t="shared" si="0"/>
        <v>0</v>
      </c>
      <c r="Z29" s="30">
        <f t="shared" si="0"/>
        <v>0</v>
      </c>
      <c r="AA29" s="30">
        <f t="shared" si="0"/>
        <v>0</v>
      </c>
      <c r="AB29" s="30">
        <f t="shared" si="0"/>
        <v>0</v>
      </c>
      <c r="AC29" s="30">
        <f t="shared" si="0"/>
        <v>0</v>
      </c>
    </row>
    <row r="30" spans="1:29" x14ac:dyDescent="0.25">
      <c r="A30" s="28">
        <f t="shared" si="1"/>
        <v>0</v>
      </c>
      <c r="B30" s="28">
        <f t="shared" si="1"/>
        <v>0</v>
      </c>
      <c r="C30" s="28">
        <f t="shared" si="1"/>
        <v>0</v>
      </c>
      <c r="D30" s="28">
        <f t="shared" si="1"/>
        <v>0</v>
      </c>
      <c r="E30" s="28">
        <f t="shared" si="1"/>
        <v>0</v>
      </c>
      <c r="F30" s="28">
        <f t="shared" si="1"/>
        <v>0</v>
      </c>
      <c r="G30" s="28">
        <f t="shared" si="1"/>
        <v>0</v>
      </c>
      <c r="H30" s="28">
        <f t="shared" si="1"/>
        <v>0</v>
      </c>
      <c r="I30" s="28">
        <f t="shared" si="1"/>
        <v>0</v>
      </c>
      <c r="K30" s="29">
        <f t="shared" si="0"/>
        <v>0</v>
      </c>
      <c r="L30" s="29">
        <f t="shared" si="0"/>
        <v>0</v>
      </c>
      <c r="M30" s="29">
        <f t="shared" si="0"/>
        <v>0</v>
      </c>
      <c r="N30" s="29">
        <f t="shared" si="0"/>
        <v>0</v>
      </c>
      <c r="O30" s="29">
        <f t="shared" si="0"/>
        <v>0</v>
      </c>
      <c r="P30" s="29">
        <f t="shared" si="0"/>
        <v>0</v>
      </c>
      <c r="Q30" s="29">
        <f t="shared" si="0"/>
        <v>0</v>
      </c>
      <c r="R30" s="29">
        <f t="shared" si="0"/>
        <v>0</v>
      </c>
      <c r="S30" s="29">
        <f t="shared" si="0"/>
        <v>0</v>
      </c>
      <c r="U30" s="30">
        <f t="shared" si="0"/>
        <v>0</v>
      </c>
      <c r="V30" s="30">
        <f t="shared" si="0"/>
        <v>0</v>
      </c>
      <c r="W30" s="30">
        <f t="shared" si="0"/>
        <v>0</v>
      </c>
      <c r="X30" s="30">
        <f t="shared" si="0"/>
        <v>0</v>
      </c>
      <c r="Y30" s="30">
        <f t="shared" si="0"/>
        <v>0</v>
      </c>
      <c r="Z30" s="30">
        <f t="shared" si="0"/>
        <v>0</v>
      </c>
      <c r="AA30" s="30">
        <f t="shared" si="0"/>
        <v>0</v>
      </c>
      <c r="AB30" s="30">
        <f t="shared" si="0"/>
        <v>0</v>
      </c>
      <c r="AC30" s="30">
        <f t="shared" si="0"/>
        <v>0</v>
      </c>
    </row>
    <row r="32" spans="1:29" x14ac:dyDescent="0.25">
      <c r="A32" s="31">
        <f>ROUNDDOWN(A19,0)</f>
        <v>0</v>
      </c>
      <c r="B32" s="31">
        <f t="shared" ref="B32:S43" si="2">ROUNDDOWN(B19,0)</f>
        <v>0</v>
      </c>
      <c r="C32" s="31">
        <f t="shared" si="2"/>
        <v>0</v>
      </c>
      <c r="D32" s="31">
        <f t="shared" si="2"/>
        <v>0</v>
      </c>
      <c r="E32" s="31">
        <f t="shared" si="2"/>
        <v>0</v>
      </c>
      <c r="F32" s="31">
        <f t="shared" si="2"/>
        <v>0</v>
      </c>
      <c r="G32" s="31">
        <f t="shared" si="2"/>
        <v>0</v>
      </c>
      <c r="H32" s="31">
        <f t="shared" si="2"/>
        <v>0</v>
      </c>
      <c r="I32" s="31">
        <f t="shared" si="2"/>
        <v>0</v>
      </c>
      <c r="K32" s="32">
        <f t="shared" si="2"/>
        <v>0</v>
      </c>
      <c r="L32" s="32">
        <f t="shared" si="2"/>
        <v>0</v>
      </c>
      <c r="M32" s="32">
        <f t="shared" si="2"/>
        <v>0</v>
      </c>
      <c r="N32" s="32">
        <f t="shared" si="2"/>
        <v>0</v>
      </c>
      <c r="O32" s="32">
        <f t="shared" si="2"/>
        <v>0</v>
      </c>
      <c r="P32" s="32">
        <f t="shared" si="2"/>
        <v>0</v>
      </c>
      <c r="Q32" s="32">
        <f t="shared" si="2"/>
        <v>0</v>
      </c>
      <c r="R32" s="32">
        <f t="shared" si="2"/>
        <v>0</v>
      </c>
      <c r="S32" s="32">
        <f t="shared" si="2"/>
        <v>0</v>
      </c>
      <c r="U32" s="33">
        <f t="shared" ref="U32:AC43" si="3">ROUNDDOWN(U19,0)</f>
        <v>0</v>
      </c>
      <c r="V32" s="33">
        <f t="shared" si="3"/>
        <v>0</v>
      </c>
      <c r="W32" s="33">
        <f t="shared" si="3"/>
        <v>0</v>
      </c>
      <c r="X32" s="33">
        <f t="shared" si="3"/>
        <v>0</v>
      </c>
      <c r="Y32" s="33">
        <f t="shared" si="3"/>
        <v>0</v>
      </c>
      <c r="Z32" s="33">
        <f t="shared" si="3"/>
        <v>0</v>
      </c>
      <c r="AA32" s="33">
        <f t="shared" si="3"/>
        <v>0</v>
      </c>
      <c r="AB32" s="33">
        <f t="shared" si="3"/>
        <v>0</v>
      </c>
      <c r="AC32" s="33">
        <f t="shared" si="3"/>
        <v>0</v>
      </c>
    </row>
    <row r="33" spans="1:29" x14ac:dyDescent="0.25">
      <c r="A33" s="31">
        <f t="shared" ref="A33:I43" si="4">ROUNDDOWN(A20,0)</f>
        <v>0</v>
      </c>
      <c r="B33" s="31">
        <f t="shared" si="4"/>
        <v>0</v>
      </c>
      <c r="C33" s="31">
        <f t="shared" si="4"/>
        <v>0</v>
      </c>
      <c r="D33" s="31">
        <f t="shared" si="4"/>
        <v>0</v>
      </c>
      <c r="E33" s="31">
        <f t="shared" si="4"/>
        <v>0</v>
      </c>
      <c r="F33" s="31">
        <f t="shared" si="4"/>
        <v>0</v>
      </c>
      <c r="G33" s="31">
        <f t="shared" si="4"/>
        <v>0</v>
      </c>
      <c r="H33" s="31">
        <f t="shared" si="4"/>
        <v>0</v>
      </c>
      <c r="I33" s="31">
        <f t="shared" si="4"/>
        <v>0</v>
      </c>
      <c r="K33" s="32">
        <f t="shared" si="2"/>
        <v>0</v>
      </c>
      <c r="L33" s="32">
        <f t="shared" si="2"/>
        <v>0</v>
      </c>
      <c r="M33" s="32">
        <f t="shared" si="2"/>
        <v>0</v>
      </c>
      <c r="N33" s="32">
        <f t="shared" si="2"/>
        <v>0</v>
      </c>
      <c r="O33" s="32">
        <f t="shared" si="2"/>
        <v>0</v>
      </c>
      <c r="P33" s="32">
        <f t="shared" si="2"/>
        <v>0</v>
      </c>
      <c r="Q33" s="32">
        <f t="shared" si="2"/>
        <v>0</v>
      </c>
      <c r="R33" s="32">
        <f t="shared" si="2"/>
        <v>0</v>
      </c>
      <c r="S33" s="32">
        <f t="shared" si="2"/>
        <v>0</v>
      </c>
      <c r="U33" s="33">
        <f t="shared" si="3"/>
        <v>0</v>
      </c>
      <c r="V33" s="33">
        <f t="shared" si="3"/>
        <v>0</v>
      </c>
      <c r="W33" s="33">
        <f t="shared" si="3"/>
        <v>0</v>
      </c>
      <c r="X33" s="33">
        <f t="shared" si="3"/>
        <v>0</v>
      </c>
      <c r="Y33" s="33">
        <f t="shared" si="3"/>
        <v>0</v>
      </c>
      <c r="Z33" s="33">
        <f t="shared" si="3"/>
        <v>0</v>
      </c>
      <c r="AA33" s="33">
        <f t="shared" si="3"/>
        <v>0</v>
      </c>
      <c r="AB33" s="33">
        <f t="shared" si="3"/>
        <v>0</v>
      </c>
      <c r="AC33" s="33">
        <f t="shared" si="3"/>
        <v>0</v>
      </c>
    </row>
    <row r="34" spans="1:29" x14ac:dyDescent="0.25">
      <c r="A34" s="31">
        <f t="shared" si="4"/>
        <v>0</v>
      </c>
      <c r="B34" s="31">
        <f t="shared" si="4"/>
        <v>0</v>
      </c>
      <c r="C34" s="34">
        <f t="shared" si="4"/>
        <v>0</v>
      </c>
      <c r="D34" s="34">
        <f t="shared" si="4"/>
        <v>0</v>
      </c>
      <c r="E34" s="34">
        <f t="shared" si="4"/>
        <v>0</v>
      </c>
      <c r="F34" s="34">
        <f t="shared" si="4"/>
        <v>0</v>
      </c>
      <c r="G34" s="34">
        <f t="shared" si="4"/>
        <v>0</v>
      </c>
      <c r="H34" s="31">
        <f t="shared" si="4"/>
        <v>0</v>
      </c>
      <c r="I34" s="31">
        <f t="shared" si="4"/>
        <v>0</v>
      </c>
      <c r="K34" s="32">
        <f t="shared" si="2"/>
        <v>0</v>
      </c>
      <c r="L34" s="32">
        <f t="shared" si="2"/>
        <v>0</v>
      </c>
      <c r="M34" s="32">
        <f t="shared" si="2"/>
        <v>1</v>
      </c>
      <c r="N34" s="32">
        <f t="shared" si="2"/>
        <v>1</v>
      </c>
      <c r="O34" s="32">
        <f t="shared" si="2"/>
        <v>2</v>
      </c>
      <c r="P34" s="32">
        <f t="shared" si="2"/>
        <v>2</v>
      </c>
      <c r="Q34" s="32">
        <f t="shared" si="2"/>
        <v>2</v>
      </c>
      <c r="R34" s="32">
        <f t="shared" si="2"/>
        <v>0</v>
      </c>
      <c r="S34" s="32">
        <f t="shared" si="2"/>
        <v>0</v>
      </c>
      <c r="U34" s="33">
        <f t="shared" si="3"/>
        <v>0</v>
      </c>
      <c r="V34" s="33">
        <f t="shared" si="3"/>
        <v>0</v>
      </c>
      <c r="W34" s="33">
        <f t="shared" si="3"/>
        <v>2</v>
      </c>
      <c r="X34" s="33">
        <f t="shared" si="3"/>
        <v>3</v>
      </c>
      <c r="Y34" s="33">
        <f t="shared" si="3"/>
        <v>3</v>
      </c>
      <c r="Z34" s="33">
        <f t="shared" si="3"/>
        <v>3</v>
      </c>
      <c r="AA34" s="33">
        <f t="shared" si="3"/>
        <v>3</v>
      </c>
      <c r="AB34" s="33">
        <f t="shared" si="3"/>
        <v>0</v>
      </c>
      <c r="AC34" s="33">
        <f t="shared" si="3"/>
        <v>0</v>
      </c>
    </row>
    <row r="35" spans="1:29" x14ac:dyDescent="0.25">
      <c r="A35" s="31">
        <f t="shared" si="4"/>
        <v>0</v>
      </c>
      <c r="B35" s="34">
        <f t="shared" si="4"/>
        <v>0</v>
      </c>
      <c r="C35" s="34">
        <f t="shared" si="4"/>
        <v>0</v>
      </c>
      <c r="D35" s="34">
        <f t="shared" si="4"/>
        <v>0</v>
      </c>
      <c r="E35" s="34">
        <f t="shared" si="4"/>
        <v>0</v>
      </c>
      <c r="F35" s="34">
        <f t="shared" si="4"/>
        <v>0</v>
      </c>
      <c r="G35" s="34">
        <f t="shared" si="4"/>
        <v>0</v>
      </c>
      <c r="H35" s="34">
        <f t="shared" si="4"/>
        <v>0</v>
      </c>
      <c r="I35" s="31">
        <f t="shared" si="4"/>
        <v>0</v>
      </c>
      <c r="K35" s="32">
        <f t="shared" si="2"/>
        <v>0</v>
      </c>
      <c r="L35" s="32">
        <f t="shared" si="2"/>
        <v>1</v>
      </c>
      <c r="M35" s="32">
        <f t="shared" si="2"/>
        <v>2</v>
      </c>
      <c r="N35" s="32">
        <f t="shared" si="2"/>
        <v>2</v>
      </c>
      <c r="O35" s="32">
        <f t="shared" si="2"/>
        <v>1</v>
      </c>
      <c r="P35" s="32">
        <f t="shared" si="2"/>
        <v>2</v>
      </c>
      <c r="Q35" s="32">
        <f t="shared" si="2"/>
        <v>1</v>
      </c>
      <c r="R35" s="32">
        <f t="shared" si="2"/>
        <v>2</v>
      </c>
      <c r="S35" s="32">
        <f t="shared" si="2"/>
        <v>0</v>
      </c>
      <c r="U35" s="33">
        <f t="shared" si="3"/>
        <v>0</v>
      </c>
      <c r="V35" s="33">
        <f t="shared" si="3"/>
        <v>2</v>
      </c>
      <c r="W35" s="33">
        <f t="shared" si="3"/>
        <v>3</v>
      </c>
      <c r="X35" s="33">
        <f t="shared" si="3"/>
        <v>3</v>
      </c>
      <c r="Y35" s="33">
        <f t="shared" si="3"/>
        <v>3</v>
      </c>
      <c r="Z35" s="33">
        <f t="shared" si="3"/>
        <v>3</v>
      </c>
      <c r="AA35" s="33">
        <f t="shared" si="3"/>
        <v>3</v>
      </c>
      <c r="AB35" s="33">
        <f t="shared" si="3"/>
        <v>3</v>
      </c>
      <c r="AC35" s="33">
        <f t="shared" si="3"/>
        <v>0</v>
      </c>
    </row>
    <row r="36" spans="1:29" x14ac:dyDescent="0.25">
      <c r="A36" s="34">
        <f t="shared" si="4"/>
        <v>1</v>
      </c>
      <c r="B36" s="34">
        <f t="shared" si="4"/>
        <v>0</v>
      </c>
      <c r="C36" s="34">
        <f t="shared" si="4"/>
        <v>0</v>
      </c>
      <c r="D36" s="34">
        <f t="shared" si="4"/>
        <v>0</v>
      </c>
      <c r="E36" s="34">
        <f t="shared" si="4"/>
        <v>0</v>
      </c>
      <c r="F36" s="34">
        <f t="shared" si="4"/>
        <v>0</v>
      </c>
      <c r="G36" s="34">
        <f t="shared" si="4"/>
        <v>0</v>
      </c>
      <c r="H36" s="34">
        <f t="shared" si="4"/>
        <v>1</v>
      </c>
      <c r="I36" s="34">
        <f t="shared" si="4"/>
        <v>0</v>
      </c>
      <c r="K36" s="32">
        <f t="shared" si="2"/>
        <v>1</v>
      </c>
      <c r="L36" s="32">
        <f t="shared" si="2"/>
        <v>1</v>
      </c>
      <c r="M36" s="32">
        <f t="shared" si="2"/>
        <v>1</v>
      </c>
      <c r="N36" s="32">
        <f t="shared" si="2"/>
        <v>2</v>
      </c>
      <c r="O36" s="32">
        <f t="shared" si="2"/>
        <v>2</v>
      </c>
      <c r="P36" s="32">
        <f t="shared" si="2"/>
        <v>1</v>
      </c>
      <c r="Q36" s="32">
        <f t="shared" si="2"/>
        <v>2</v>
      </c>
      <c r="R36" s="32">
        <f t="shared" si="2"/>
        <v>3</v>
      </c>
      <c r="S36" s="32">
        <f t="shared" si="2"/>
        <v>2</v>
      </c>
      <c r="U36" s="33">
        <f t="shared" si="3"/>
        <v>2</v>
      </c>
      <c r="V36" s="33">
        <f t="shared" si="3"/>
        <v>3</v>
      </c>
      <c r="W36" s="33">
        <f t="shared" si="3"/>
        <v>3</v>
      </c>
      <c r="X36" s="33">
        <f t="shared" si="3"/>
        <v>3</v>
      </c>
      <c r="Y36" s="33">
        <f t="shared" si="3"/>
        <v>3</v>
      </c>
      <c r="Z36" s="33">
        <f t="shared" si="3"/>
        <v>2</v>
      </c>
      <c r="AA36" s="33">
        <f t="shared" si="3"/>
        <v>3</v>
      </c>
      <c r="AB36" s="33">
        <f t="shared" si="3"/>
        <v>3</v>
      </c>
      <c r="AC36" s="33">
        <f t="shared" si="3"/>
        <v>3</v>
      </c>
    </row>
    <row r="37" spans="1:29" x14ac:dyDescent="0.25">
      <c r="A37" s="34">
        <f t="shared" si="4"/>
        <v>0</v>
      </c>
      <c r="B37" s="34">
        <f t="shared" si="4"/>
        <v>0</v>
      </c>
      <c r="C37" s="34">
        <f t="shared" si="4"/>
        <v>0</v>
      </c>
      <c r="D37" s="34">
        <f t="shared" si="4"/>
        <v>0</v>
      </c>
      <c r="E37" s="34">
        <f t="shared" si="4"/>
        <v>0</v>
      </c>
      <c r="F37" s="34">
        <f t="shared" si="4"/>
        <v>0</v>
      </c>
      <c r="G37" s="34">
        <f t="shared" si="4"/>
        <v>0</v>
      </c>
      <c r="H37" s="34">
        <f t="shared" si="4"/>
        <v>0</v>
      </c>
      <c r="I37" s="34">
        <f t="shared" si="4"/>
        <v>0</v>
      </c>
      <c r="K37" s="32">
        <f t="shared" si="2"/>
        <v>1</v>
      </c>
      <c r="L37" s="32">
        <f t="shared" si="2"/>
        <v>1</v>
      </c>
      <c r="M37" s="32">
        <f t="shared" si="2"/>
        <v>2</v>
      </c>
      <c r="N37" s="32">
        <f t="shared" si="2"/>
        <v>2</v>
      </c>
      <c r="O37" s="32">
        <f t="shared" si="2"/>
        <v>0</v>
      </c>
      <c r="P37" s="32">
        <f t="shared" si="2"/>
        <v>0</v>
      </c>
      <c r="Q37" s="32">
        <f t="shared" si="2"/>
        <v>1</v>
      </c>
      <c r="R37" s="32">
        <f t="shared" si="2"/>
        <v>2</v>
      </c>
      <c r="S37" s="32">
        <f t="shared" si="2"/>
        <v>2</v>
      </c>
      <c r="U37" s="33">
        <f t="shared" si="3"/>
        <v>2</v>
      </c>
      <c r="V37" s="33">
        <f t="shared" si="3"/>
        <v>3</v>
      </c>
      <c r="W37" s="33">
        <f t="shared" si="3"/>
        <v>3</v>
      </c>
      <c r="X37" s="33">
        <f t="shared" si="3"/>
        <v>3</v>
      </c>
      <c r="Y37" s="33">
        <f t="shared" si="3"/>
        <v>2</v>
      </c>
      <c r="Z37" s="33">
        <f t="shared" si="3"/>
        <v>2</v>
      </c>
      <c r="AA37" s="33">
        <f t="shared" si="3"/>
        <v>3</v>
      </c>
      <c r="AB37" s="33">
        <f t="shared" si="3"/>
        <v>3</v>
      </c>
      <c r="AC37" s="33">
        <f t="shared" si="3"/>
        <v>3</v>
      </c>
    </row>
    <row r="38" spans="1:29" x14ac:dyDescent="0.25">
      <c r="A38" s="34">
        <f t="shared" si="4"/>
        <v>0</v>
      </c>
      <c r="B38" s="34">
        <f t="shared" si="4"/>
        <v>0</v>
      </c>
      <c r="C38" s="34">
        <f t="shared" si="4"/>
        <v>0</v>
      </c>
      <c r="D38" s="34">
        <f t="shared" si="4"/>
        <v>0</v>
      </c>
      <c r="E38" s="31">
        <f t="shared" si="4"/>
        <v>0</v>
      </c>
      <c r="F38" s="34">
        <f t="shared" si="4"/>
        <v>0</v>
      </c>
      <c r="G38" s="34">
        <f t="shared" si="4"/>
        <v>0</v>
      </c>
      <c r="H38" s="34">
        <f t="shared" si="4"/>
        <v>1</v>
      </c>
      <c r="I38" s="34">
        <f t="shared" si="4"/>
        <v>1</v>
      </c>
      <c r="K38" s="32">
        <f t="shared" si="2"/>
        <v>1</v>
      </c>
      <c r="L38" s="32">
        <f t="shared" si="2"/>
        <v>1</v>
      </c>
      <c r="M38" s="32">
        <f t="shared" si="2"/>
        <v>2</v>
      </c>
      <c r="N38" s="32">
        <f t="shared" si="2"/>
        <v>2</v>
      </c>
      <c r="O38" s="32">
        <f t="shared" si="2"/>
        <v>0</v>
      </c>
      <c r="P38" s="32">
        <f t="shared" si="2"/>
        <v>0</v>
      </c>
      <c r="Q38" s="32">
        <f t="shared" si="2"/>
        <v>1</v>
      </c>
      <c r="R38" s="32">
        <f t="shared" si="2"/>
        <v>2</v>
      </c>
      <c r="S38" s="32">
        <f t="shared" si="2"/>
        <v>3</v>
      </c>
      <c r="U38" s="33">
        <f t="shared" si="3"/>
        <v>2</v>
      </c>
      <c r="V38" s="33">
        <f t="shared" si="3"/>
        <v>3</v>
      </c>
      <c r="W38" s="33">
        <f t="shared" si="3"/>
        <v>3</v>
      </c>
      <c r="X38" s="33">
        <f t="shared" si="3"/>
        <v>3</v>
      </c>
      <c r="Y38" s="33">
        <f t="shared" si="3"/>
        <v>0</v>
      </c>
      <c r="Z38" s="33">
        <f t="shared" si="3"/>
        <v>2</v>
      </c>
      <c r="AA38" s="33">
        <f t="shared" si="3"/>
        <v>3</v>
      </c>
      <c r="AB38" s="33">
        <f t="shared" si="3"/>
        <v>3</v>
      </c>
      <c r="AC38" s="33">
        <f t="shared" si="3"/>
        <v>3</v>
      </c>
    </row>
    <row r="39" spans="1:29" x14ac:dyDescent="0.25">
      <c r="A39" s="34">
        <f t="shared" si="4"/>
        <v>0</v>
      </c>
      <c r="B39" s="34">
        <f t="shared" si="4"/>
        <v>0</v>
      </c>
      <c r="C39" s="34">
        <f t="shared" si="4"/>
        <v>0</v>
      </c>
      <c r="D39" s="34">
        <f t="shared" si="4"/>
        <v>0</v>
      </c>
      <c r="E39" s="34">
        <f t="shared" si="4"/>
        <v>0</v>
      </c>
      <c r="F39" s="34">
        <f t="shared" si="4"/>
        <v>0</v>
      </c>
      <c r="G39" s="34">
        <f t="shared" si="4"/>
        <v>1</v>
      </c>
      <c r="H39" s="34">
        <f t="shared" si="4"/>
        <v>1</v>
      </c>
      <c r="I39" s="31">
        <f t="shared" si="4"/>
        <v>0</v>
      </c>
      <c r="K39" s="32">
        <f t="shared" si="2"/>
        <v>1</v>
      </c>
      <c r="L39" s="32">
        <f t="shared" si="2"/>
        <v>1</v>
      </c>
      <c r="M39" s="32">
        <f t="shared" si="2"/>
        <v>2</v>
      </c>
      <c r="N39" s="32">
        <f t="shared" si="2"/>
        <v>2</v>
      </c>
      <c r="O39" s="32">
        <f t="shared" si="2"/>
        <v>1</v>
      </c>
      <c r="P39" s="32">
        <f t="shared" si="2"/>
        <v>2</v>
      </c>
      <c r="Q39" s="32">
        <f t="shared" si="2"/>
        <v>2</v>
      </c>
      <c r="R39" s="32">
        <f t="shared" si="2"/>
        <v>2</v>
      </c>
      <c r="S39" s="32">
        <f t="shared" si="2"/>
        <v>0</v>
      </c>
      <c r="U39" s="33">
        <f t="shared" si="3"/>
        <v>2</v>
      </c>
      <c r="V39" s="33">
        <f t="shared" si="3"/>
        <v>2</v>
      </c>
      <c r="W39" s="33">
        <f t="shared" si="3"/>
        <v>3</v>
      </c>
      <c r="X39" s="33">
        <f t="shared" si="3"/>
        <v>3</v>
      </c>
      <c r="Y39" s="33">
        <f t="shared" si="3"/>
        <v>2</v>
      </c>
      <c r="Z39" s="33">
        <f t="shared" si="3"/>
        <v>3</v>
      </c>
      <c r="AA39" s="33">
        <f t="shared" si="3"/>
        <v>3</v>
      </c>
      <c r="AB39" s="33">
        <f t="shared" si="3"/>
        <v>3</v>
      </c>
      <c r="AC39" s="33">
        <f t="shared" si="3"/>
        <v>0</v>
      </c>
    </row>
    <row r="40" spans="1:29" x14ac:dyDescent="0.25">
      <c r="A40" s="31">
        <f t="shared" si="4"/>
        <v>0</v>
      </c>
      <c r="B40" s="34">
        <f t="shared" si="4"/>
        <v>0</v>
      </c>
      <c r="C40" s="34">
        <f t="shared" si="4"/>
        <v>0</v>
      </c>
      <c r="D40" s="34">
        <f t="shared" si="4"/>
        <v>0</v>
      </c>
      <c r="E40" s="34">
        <f t="shared" si="4"/>
        <v>0</v>
      </c>
      <c r="F40" s="34">
        <f t="shared" si="4"/>
        <v>1</v>
      </c>
      <c r="G40" s="34">
        <f t="shared" si="4"/>
        <v>0</v>
      </c>
      <c r="H40" s="34">
        <f t="shared" si="4"/>
        <v>1</v>
      </c>
      <c r="I40" s="31">
        <f t="shared" si="4"/>
        <v>0</v>
      </c>
      <c r="K40" s="32">
        <f t="shared" si="2"/>
        <v>0</v>
      </c>
      <c r="L40" s="32">
        <f t="shared" si="2"/>
        <v>1</v>
      </c>
      <c r="M40" s="32">
        <f t="shared" si="2"/>
        <v>2</v>
      </c>
      <c r="N40" s="32">
        <f t="shared" si="2"/>
        <v>2</v>
      </c>
      <c r="O40" s="32">
        <f t="shared" si="2"/>
        <v>2</v>
      </c>
      <c r="P40" s="32">
        <f t="shared" si="2"/>
        <v>2</v>
      </c>
      <c r="Q40" s="32">
        <f t="shared" si="2"/>
        <v>2</v>
      </c>
      <c r="R40" s="32">
        <f t="shared" si="2"/>
        <v>3</v>
      </c>
      <c r="S40" s="32">
        <f t="shared" si="2"/>
        <v>0</v>
      </c>
      <c r="U40" s="33">
        <f t="shared" si="3"/>
        <v>0</v>
      </c>
      <c r="V40" s="33">
        <f t="shared" si="3"/>
        <v>2</v>
      </c>
      <c r="W40" s="33">
        <f t="shared" si="3"/>
        <v>3</v>
      </c>
      <c r="X40" s="33">
        <f t="shared" si="3"/>
        <v>3</v>
      </c>
      <c r="Y40" s="33">
        <f t="shared" si="3"/>
        <v>3</v>
      </c>
      <c r="Z40" s="33">
        <f t="shared" si="3"/>
        <v>3</v>
      </c>
      <c r="AA40" s="33">
        <f t="shared" si="3"/>
        <v>3</v>
      </c>
      <c r="AB40" s="33">
        <f t="shared" si="3"/>
        <v>3</v>
      </c>
      <c r="AC40" s="33">
        <f t="shared" si="3"/>
        <v>0</v>
      </c>
    </row>
    <row r="41" spans="1:29" x14ac:dyDescent="0.25">
      <c r="A41" s="31">
        <f t="shared" si="4"/>
        <v>0</v>
      </c>
      <c r="B41" s="31">
        <f t="shared" si="4"/>
        <v>0</v>
      </c>
      <c r="C41" s="31">
        <f t="shared" si="4"/>
        <v>0</v>
      </c>
      <c r="D41" s="34">
        <f t="shared" si="4"/>
        <v>0</v>
      </c>
      <c r="E41" s="34">
        <f t="shared" si="4"/>
        <v>0</v>
      </c>
      <c r="F41" s="34">
        <f t="shared" si="4"/>
        <v>0</v>
      </c>
      <c r="G41" s="31">
        <f t="shared" si="4"/>
        <v>0</v>
      </c>
      <c r="H41" s="31">
        <f t="shared" si="4"/>
        <v>0</v>
      </c>
      <c r="I41" s="31">
        <f t="shared" si="4"/>
        <v>0</v>
      </c>
      <c r="K41" s="32">
        <f t="shared" si="2"/>
        <v>0</v>
      </c>
      <c r="L41" s="32">
        <f t="shared" si="2"/>
        <v>0</v>
      </c>
      <c r="M41" s="32">
        <f t="shared" si="2"/>
        <v>0</v>
      </c>
      <c r="N41" s="32">
        <f t="shared" si="2"/>
        <v>1</v>
      </c>
      <c r="O41" s="32">
        <f t="shared" si="2"/>
        <v>2</v>
      </c>
      <c r="P41" s="32">
        <f t="shared" si="2"/>
        <v>2</v>
      </c>
      <c r="Q41" s="32">
        <f t="shared" si="2"/>
        <v>0</v>
      </c>
      <c r="R41" s="32">
        <f t="shared" si="2"/>
        <v>0</v>
      </c>
      <c r="S41" s="32">
        <f t="shared" si="2"/>
        <v>0</v>
      </c>
      <c r="U41" s="33">
        <f t="shared" si="3"/>
        <v>0</v>
      </c>
      <c r="V41" s="33">
        <f t="shared" si="3"/>
        <v>0</v>
      </c>
      <c r="W41" s="33">
        <f t="shared" si="3"/>
        <v>0</v>
      </c>
      <c r="X41" s="33">
        <f t="shared" si="3"/>
        <v>2</v>
      </c>
      <c r="Y41" s="33">
        <f t="shared" si="3"/>
        <v>3</v>
      </c>
      <c r="Z41" s="33">
        <f t="shared" si="3"/>
        <v>3</v>
      </c>
      <c r="AA41" s="33">
        <f t="shared" si="3"/>
        <v>0</v>
      </c>
      <c r="AB41" s="33">
        <f t="shared" si="3"/>
        <v>0</v>
      </c>
      <c r="AC41" s="33">
        <f t="shared" si="3"/>
        <v>0</v>
      </c>
    </row>
    <row r="42" spans="1:29" x14ac:dyDescent="0.25">
      <c r="A42" s="31">
        <f t="shared" si="4"/>
        <v>0</v>
      </c>
      <c r="B42" s="31">
        <f t="shared" si="4"/>
        <v>0</v>
      </c>
      <c r="C42" s="31">
        <f t="shared" si="4"/>
        <v>0</v>
      </c>
      <c r="D42" s="31">
        <f t="shared" si="4"/>
        <v>0</v>
      </c>
      <c r="E42" s="31">
        <f t="shared" si="4"/>
        <v>0</v>
      </c>
      <c r="F42" s="31">
        <f t="shared" si="4"/>
        <v>0</v>
      </c>
      <c r="G42" s="31">
        <f t="shared" si="4"/>
        <v>0</v>
      </c>
      <c r="H42" s="31">
        <f t="shared" si="4"/>
        <v>0</v>
      </c>
      <c r="I42" s="31">
        <f t="shared" si="4"/>
        <v>0</v>
      </c>
      <c r="K42" s="32">
        <f t="shared" si="2"/>
        <v>0</v>
      </c>
      <c r="L42" s="32">
        <f t="shared" si="2"/>
        <v>0</v>
      </c>
      <c r="M42" s="32">
        <f t="shared" si="2"/>
        <v>0</v>
      </c>
      <c r="N42" s="32">
        <f t="shared" si="2"/>
        <v>0</v>
      </c>
      <c r="O42" s="32">
        <f t="shared" si="2"/>
        <v>0</v>
      </c>
      <c r="P42" s="32">
        <f t="shared" si="2"/>
        <v>0</v>
      </c>
      <c r="Q42" s="32">
        <f t="shared" si="2"/>
        <v>0</v>
      </c>
      <c r="R42" s="32">
        <f t="shared" si="2"/>
        <v>0</v>
      </c>
      <c r="S42" s="32">
        <f t="shared" si="2"/>
        <v>0</v>
      </c>
      <c r="U42" s="33">
        <f t="shared" si="3"/>
        <v>0</v>
      </c>
      <c r="V42" s="33">
        <f t="shared" si="3"/>
        <v>0</v>
      </c>
      <c r="W42" s="33">
        <f t="shared" si="3"/>
        <v>0</v>
      </c>
      <c r="X42" s="33">
        <f t="shared" si="3"/>
        <v>0</v>
      </c>
      <c r="Y42" s="33">
        <f t="shared" si="3"/>
        <v>0</v>
      </c>
      <c r="Z42" s="33">
        <f t="shared" si="3"/>
        <v>0</v>
      </c>
      <c r="AA42" s="33">
        <f t="shared" si="3"/>
        <v>0</v>
      </c>
      <c r="AB42" s="33">
        <f t="shared" si="3"/>
        <v>0</v>
      </c>
      <c r="AC42" s="33">
        <f t="shared" si="3"/>
        <v>0</v>
      </c>
    </row>
    <row r="43" spans="1:29" x14ac:dyDescent="0.25">
      <c r="A43" s="31">
        <f t="shared" si="4"/>
        <v>0</v>
      </c>
      <c r="B43" s="31">
        <f t="shared" si="4"/>
        <v>0</v>
      </c>
      <c r="C43" s="31">
        <f t="shared" si="4"/>
        <v>0</v>
      </c>
      <c r="D43" s="31">
        <f t="shared" si="4"/>
        <v>0</v>
      </c>
      <c r="E43" s="31">
        <f t="shared" si="4"/>
        <v>0</v>
      </c>
      <c r="F43" s="31">
        <f t="shared" si="4"/>
        <v>0</v>
      </c>
      <c r="G43" s="31">
        <f t="shared" si="4"/>
        <v>0</v>
      </c>
      <c r="H43" s="31">
        <f t="shared" si="4"/>
        <v>0</v>
      </c>
      <c r="I43" s="31">
        <f t="shared" si="4"/>
        <v>0</v>
      </c>
      <c r="K43" s="32">
        <f t="shared" si="2"/>
        <v>0</v>
      </c>
      <c r="L43" s="32">
        <f t="shared" si="2"/>
        <v>0</v>
      </c>
      <c r="M43" s="32">
        <f t="shared" si="2"/>
        <v>0</v>
      </c>
      <c r="N43" s="32">
        <f t="shared" si="2"/>
        <v>0</v>
      </c>
      <c r="O43" s="32">
        <f t="shared" si="2"/>
        <v>0</v>
      </c>
      <c r="P43" s="32">
        <f t="shared" si="2"/>
        <v>0</v>
      </c>
      <c r="Q43" s="32">
        <f t="shared" si="2"/>
        <v>0</v>
      </c>
      <c r="R43" s="32">
        <f t="shared" si="2"/>
        <v>0</v>
      </c>
      <c r="S43" s="32">
        <f t="shared" si="2"/>
        <v>0</v>
      </c>
      <c r="U43" s="33">
        <f t="shared" si="3"/>
        <v>0</v>
      </c>
      <c r="V43" s="33">
        <f t="shared" si="3"/>
        <v>0</v>
      </c>
      <c r="W43" s="33">
        <f t="shared" si="3"/>
        <v>0</v>
      </c>
      <c r="X43" s="33">
        <f t="shared" si="3"/>
        <v>0</v>
      </c>
      <c r="Y43" s="33">
        <f t="shared" si="3"/>
        <v>0</v>
      </c>
      <c r="Z43" s="33">
        <f t="shared" si="3"/>
        <v>0</v>
      </c>
      <c r="AA43" s="33">
        <f t="shared" si="3"/>
        <v>0</v>
      </c>
      <c r="AB43" s="33">
        <f t="shared" si="3"/>
        <v>0</v>
      </c>
      <c r="AC43" s="33">
        <f t="shared" si="3"/>
        <v>0</v>
      </c>
    </row>
    <row r="46" spans="1:29" x14ac:dyDescent="0.25">
      <c r="A46" t="s">
        <v>37</v>
      </c>
      <c r="B46" t="s">
        <v>38</v>
      </c>
      <c r="D46" t="s">
        <v>37</v>
      </c>
      <c r="E46" t="s">
        <v>38</v>
      </c>
      <c r="G46" t="s">
        <v>37</v>
      </c>
      <c r="H46" t="s">
        <v>38</v>
      </c>
      <c r="J46" t="s">
        <v>37</v>
      </c>
      <c r="K46" t="s">
        <v>38</v>
      </c>
    </row>
    <row r="47" spans="1:29" x14ac:dyDescent="0.25">
      <c r="A47" s="35" t="s">
        <v>39</v>
      </c>
      <c r="B47" s="35">
        <f>COUNTIFS($A$32:$I$43,0,$K$32:$S$43,0,$U$32:$AC$43,0)</f>
        <v>52</v>
      </c>
      <c r="D47" s="33" t="s">
        <v>40</v>
      </c>
      <c r="E47" s="1">
        <f>COUNTIFS($A$32:$I$43,1,$K$32:$S$43,0,$U$32:$AC$43,0)</f>
        <v>0</v>
      </c>
      <c r="G47" s="33" t="s">
        <v>41</v>
      </c>
      <c r="H47" s="1">
        <f>COUNTIFS($A$32:$I$43,2,$K$32:$S$43,0,$U$32:$AC$43,0)</f>
        <v>0</v>
      </c>
      <c r="J47" s="33" t="s">
        <v>42</v>
      </c>
      <c r="K47" s="1">
        <f>COUNTIFS($A$32:$I$43,3,$K$32:$S$43,0,$U$32:$AC$43,0)</f>
        <v>0</v>
      </c>
    </row>
    <row r="48" spans="1:29" x14ac:dyDescent="0.25">
      <c r="A48" s="33" t="s">
        <v>43</v>
      </c>
      <c r="B48" s="1">
        <f>COUNTIFS($A$32:$I$43,0,$K$32:$S$43,0,$U$32:$AC$43,1)</f>
        <v>0</v>
      </c>
      <c r="D48" s="33" t="s">
        <v>44</v>
      </c>
      <c r="E48" s="1">
        <f>COUNTIFS($A$32:$I$43,1,$K$32:$S$43,0,$U$32:$AC$43,1)</f>
        <v>0</v>
      </c>
      <c r="G48" s="33" t="s">
        <v>45</v>
      </c>
      <c r="H48" s="1">
        <f>COUNTIFS($A$32:$I$43,2,$K$32:$S$43,0,$U$32:$AC$43,1)</f>
        <v>0</v>
      </c>
      <c r="J48" s="33" t="s">
        <v>46</v>
      </c>
      <c r="K48" s="1">
        <f>COUNTIFS($A$32:$I$43,3,$K$32:$S$43,0,$U$32:$AC$43,1)</f>
        <v>0</v>
      </c>
    </row>
    <row r="49" spans="1:11" x14ac:dyDescent="0.25">
      <c r="A49" s="35" t="s">
        <v>47</v>
      </c>
      <c r="B49" s="35">
        <f>COUNTIFS($A$32:$I$43,0,$K$32:$S$43,0,$U$32:$AC$43,2)</f>
        <v>3</v>
      </c>
      <c r="D49" s="33" t="s">
        <v>48</v>
      </c>
      <c r="E49" s="1">
        <f>COUNTIFS($A$32:$I$43,1,$K$32:$S$43,0,$U$32:$AC$43,2)</f>
        <v>0</v>
      </c>
      <c r="G49" s="33" t="s">
        <v>49</v>
      </c>
      <c r="H49" s="1">
        <f>COUNTIFS($A$32:$I$43,2,$K$32:$S$43,0,$U$32:$AC$43,2)</f>
        <v>0</v>
      </c>
      <c r="J49" s="33" t="s">
        <v>50</v>
      </c>
      <c r="K49" s="1">
        <f>COUNTIFS($A$32:$I$43,3,$K$32:$S$43,0,$U$32:$AC$43,2)</f>
        <v>0</v>
      </c>
    </row>
    <row r="50" spans="1:11" x14ac:dyDescent="0.25">
      <c r="A50" s="33" t="s">
        <v>51</v>
      </c>
      <c r="B50" s="1">
        <f>COUNTIFS($A$32:$I$43,0,$K$32:$S$43,0,$U$32:$AC$43,3)</f>
        <v>0</v>
      </c>
      <c r="D50" s="33" t="s">
        <v>52</v>
      </c>
      <c r="E50" s="1">
        <f>COUNTIFS($A$32:$I$43,1,$K$32:$S$43,0,$U$32:$AC$43,3)</f>
        <v>0</v>
      </c>
      <c r="G50" s="33" t="s">
        <v>53</v>
      </c>
      <c r="H50" s="1">
        <f>COUNTIFS($A$32:$I$43,2,$K$32:$S$43,0,$U$32:$AC$43,3)</f>
        <v>0</v>
      </c>
      <c r="J50" s="33" t="s">
        <v>54</v>
      </c>
      <c r="K50" s="1">
        <f>COUNTIFS($A$32:$I$43,3,$K$32:$S$43,0,$U$32:$AC$43,3)</f>
        <v>0</v>
      </c>
    </row>
    <row r="51" spans="1:11" x14ac:dyDescent="0.25">
      <c r="A51" s="1" t="s">
        <v>55</v>
      </c>
      <c r="B51" s="1">
        <f>COUNTIFS($A$32:$I$43,0,$K$32:$S$43,1,$U$32:$AC$43,0)</f>
        <v>0</v>
      </c>
      <c r="D51" s="1" t="s">
        <v>56</v>
      </c>
      <c r="E51" s="1">
        <f>COUNTIFS($A$32:$I$43,1,$K$32:$S$43,1,$U$32:$AC$43,0)</f>
        <v>0</v>
      </c>
      <c r="G51" s="1" t="s">
        <v>57</v>
      </c>
      <c r="H51" s="1">
        <f>COUNTIFS($A$32:$I$43,2,$K$32:$S$43,1,$U$32:$AC$43,0)</f>
        <v>0</v>
      </c>
      <c r="J51" s="1" t="s">
        <v>58</v>
      </c>
      <c r="K51" s="1">
        <f>COUNTIFS($A$32:$I$43,3,$K$32:$S$43,1,$U$32:$AC$43,0)</f>
        <v>0</v>
      </c>
    </row>
    <row r="52" spans="1:11" x14ac:dyDescent="0.25">
      <c r="A52" s="1" t="s">
        <v>59</v>
      </c>
      <c r="B52" s="1">
        <f>COUNTIFS($A$32:$I$43,0,$K$32:$S$43,1,$U$32:$AC$43,1)</f>
        <v>0</v>
      </c>
      <c r="D52" s="1" t="s">
        <v>60</v>
      </c>
      <c r="E52" s="1">
        <f>COUNTIFS($A$32:$I$43,1,$K$32:$S$43,1,$U$32:$AC$43,1)</f>
        <v>0</v>
      </c>
      <c r="G52" s="1" t="s">
        <v>61</v>
      </c>
      <c r="H52" s="1">
        <f>COUNTIFS($A$32:$I$43,2,$K$32:$S$43,1,$U$32:$AC$43,1)</f>
        <v>0</v>
      </c>
      <c r="J52" s="1" t="s">
        <v>62</v>
      </c>
      <c r="K52" s="1">
        <f>COUNTIFS($A$32:$I$43,3,$K$32:$S$43,1,$U$32:$AC$43,1)</f>
        <v>0</v>
      </c>
    </row>
    <row r="53" spans="1:11" x14ac:dyDescent="0.25">
      <c r="A53" s="35" t="s">
        <v>63</v>
      </c>
      <c r="B53" s="35">
        <f>COUNTIFS($A$32:$I$43,0,$K$32:$S$43,1,$U$32:$AC$43,2)</f>
        <v>10</v>
      </c>
      <c r="D53" s="35" t="s">
        <v>64</v>
      </c>
      <c r="E53" s="35">
        <f>COUNTIFS($A$32:$I$43,1,$K$32:$S$43,1,$U$32:$AC$43,2)</f>
        <v>1</v>
      </c>
      <c r="G53" s="1" t="s">
        <v>65</v>
      </c>
      <c r="H53" s="1">
        <f>COUNTIFS($A$32:$I$43,2,$K$32:$S$43,1,$U$32:$AC$43,2)</f>
        <v>0</v>
      </c>
      <c r="J53" s="1" t="s">
        <v>66</v>
      </c>
      <c r="K53" s="1">
        <f>COUNTIFS($A$32:$I$43,3,$K$32:$S$43,1,$U$32:$AC$43,2)</f>
        <v>0</v>
      </c>
    </row>
    <row r="54" spans="1:11" x14ac:dyDescent="0.25">
      <c r="A54" s="35" t="s">
        <v>67</v>
      </c>
      <c r="B54" s="35">
        <f>COUNTIFS($A$32:$I$43,0,$K$32:$S$43,1,$U$32:$AC$43,3)</f>
        <v>9</v>
      </c>
      <c r="D54" s="1" t="s">
        <v>68</v>
      </c>
      <c r="E54" s="1">
        <f>COUNTIFS($A$32:$I$43,1,$K$32:$S$43,1,$U$32:$AC$43,3)</f>
        <v>0</v>
      </c>
      <c r="G54" s="1" t="s">
        <v>69</v>
      </c>
      <c r="H54" s="1">
        <f>COUNTIFS($A$32:$I$43,2,$K$32:$S$43,1,$U$32:$AC$43,3)</f>
        <v>0</v>
      </c>
      <c r="J54" s="1" t="s">
        <v>70</v>
      </c>
      <c r="K54" s="1">
        <f>COUNTIFS($A$32:$I$43,3,$K$32:$S$43,1,$U$32:$AC$43,3)</f>
        <v>0</v>
      </c>
    </row>
    <row r="55" spans="1:11" x14ac:dyDescent="0.25">
      <c r="A55" s="33" t="s">
        <v>71</v>
      </c>
      <c r="B55" s="1">
        <f>COUNTIFS($A$32:$I$43,0,$K$32:$S$43,2,$U$32:$AC$43,0)</f>
        <v>0</v>
      </c>
      <c r="D55" s="33" t="s">
        <v>72</v>
      </c>
      <c r="E55" s="1">
        <f>COUNTIFS($A$32:$I$43,1,$K$32:$S$43,2,$U$32:$AC$43,0)</f>
        <v>0</v>
      </c>
      <c r="G55" s="33" t="s">
        <v>73</v>
      </c>
      <c r="H55" s="1">
        <f>COUNTIFS($A$32:$I$43,2,$K$32:$S$43,2,$U$32:$AC$43,0)</f>
        <v>0</v>
      </c>
      <c r="J55" s="33" t="s">
        <v>74</v>
      </c>
      <c r="K55" s="1">
        <f>COUNTIFS($A$32:$I$43,3,$K$32:$S$43,2,$U$32:$AC$43,0)</f>
        <v>0</v>
      </c>
    </row>
    <row r="56" spans="1:11" x14ac:dyDescent="0.25">
      <c r="A56" s="33" t="s">
        <v>75</v>
      </c>
      <c r="B56" s="1">
        <f>COUNTIFS($A$32:$I$43,0,$K$32:$S$43,2,$U$32:$AC$43,1)</f>
        <v>0</v>
      </c>
      <c r="D56" s="33" t="s">
        <v>76</v>
      </c>
      <c r="E56" s="1">
        <f>COUNTIFS($A$32:$I$43,1,$K$32:$S$43,2,$U$32:$AC$43,1)</f>
        <v>0</v>
      </c>
      <c r="G56" s="33" t="s">
        <v>77</v>
      </c>
      <c r="H56" s="1">
        <f>COUNTIFS($A$32:$I$43,2,$K$32:$S$43,2,$U$32:$AC$43,1)</f>
        <v>0</v>
      </c>
      <c r="J56" s="33" t="s">
        <v>78</v>
      </c>
      <c r="K56" s="1">
        <f>COUNTIFS($A$32:$I$43,3,$K$32:$S$43,2,$U$32:$AC$43,1)</f>
        <v>0</v>
      </c>
    </row>
    <row r="57" spans="1:11" x14ac:dyDescent="0.25">
      <c r="A57" s="33" t="s">
        <v>79</v>
      </c>
      <c r="B57" s="1">
        <f>COUNTIFS($A$32:$I$43,0,$K$32:$S$43,2,$U$32:$AC$43,2)</f>
        <v>0</v>
      </c>
      <c r="D57" s="33" t="s">
        <v>80</v>
      </c>
      <c r="E57" s="1">
        <f>COUNTIFS($A$32:$I$43,1,$K$32:$S$43,2,$U$32:$AC$43,2)</f>
        <v>0</v>
      </c>
      <c r="G57" s="33" t="s">
        <v>81</v>
      </c>
      <c r="H57" s="1">
        <f>COUNTIFS($A$32:$I$43,2,$K$32:$S$43,2,$U$32:$AC$43,2)</f>
        <v>0</v>
      </c>
      <c r="J57" s="33" t="s">
        <v>82</v>
      </c>
      <c r="K57" s="1">
        <f>COUNTIFS($A$32:$I$43,3,$K$32:$S$43,2,$U$32:$AC$43,2)</f>
        <v>0</v>
      </c>
    </row>
    <row r="58" spans="1:11" x14ac:dyDescent="0.25">
      <c r="A58" s="35" t="s">
        <v>83</v>
      </c>
      <c r="B58" s="35">
        <f>COUNTIFS($A$32:$I$43,0,$K$32:$S$43,2,$U$32:$AC$43,3)</f>
        <v>26</v>
      </c>
      <c r="D58" s="35" t="s">
        <v>84</v>
      </c>
      <c r="E58" s="35">
        <f>COUNTIFS($A$32:$I$43,1,$K$32:$S$43,2,$U$32:$AC$43,3)</f>
        <v>4</v>
      </c>
      <c r="G58" s="33" t="s">
        <v>85</v>
      </c>
      <c r="H58" s="1">
        <f>COUNTIFS($A$32:$I$43,2,$K$32:$S$43,2,$U$32:$AC$43,3)</f>
        <v>0</v>
      </c>
      <c r="J58" s="33" t="s">
        <v>86</v>
      </c>
      <c r="K58" s="1">
        <f>COUNTIFS($A$32:$I$43,3,$K$32:$S$43,2,$U$32:$AC$43,3)</f>
        <v>0</v>
      </c>
    </row>
    <row r="59" spans="1:11" x14ac:dyDescent="0.25">
      <c r="A59" s="1" t="s">
        <v>87</v>
      </c>
      <c r="B59" s="1">
        <f>COUNTIFS($A$32:$I$43,0,$K$32:$S$43,3,$U$32:$AC$43,0)</f>
        <v>0</v>
      </c>
      <c r="D59" s="1" t="s">
        <v>88</v>
      </c>
      <c r="E59" s="1">
        <f>COUNTIFS($A$32:$I$43,1,$K$32:$S$43,3,$U$32:$AC$43,0)</f>
        <v>0</v>
      </c>
      <c r="G59" s="1" t="s">
        <v>89</v>
      </c>
      <c r="H59" s="1">
        <f>COUNTIFS($A$32:$I$43,2,$K$32:$S$43,3,$U$32:$AC$43,0)</f>
        <v>0</v>
      </c>
      <c r="J59" s="1" t="s">
        <v>90</v>
      </c>
      <c r="K59" s="1">
        <f>COUNTIFS($A$32:$I$43,3,$K$32:$S$43,3,$U$32:$AC$43,0)</f>
        <v>0</v>
      </c>
    </row>
    <row r="60" spans="1:11" x14ac:dyDescent="0.25">
      <c r="A60" s="1" t="s">
        <v>91</v>
      </c>
      <c r="B60" s="1">
        <f>COUNTIFS($A$32:$I$43,0,$K$32:$S$43,3,$U$32:$AC$43,1)</f>
        <v>0</v>
      </c>
      <c r="D60" s="1" t="s">
        <v>92</v>
      </c>
      <c r="E60" s="1">
        <f>COUNTIFS($A$32:$I$43,1,$K$32:$S$43,3,$U$32:$AC$43,1)</f>
        <v>0</v>
      </c>
      <c r="G60" s="1" t="s">
        <v>93</v>
      </c>
      <c r="H60" s="1">
        <f>COUNTIFS($A$32:$I$43,2,$K$32:$S$43,3,$U$32:$AC$43,1)</f>
        <v>0</v>
      </c>
      <c r="J60" s="1" t="s">
        <v>94</v>
      </c>
      <c r="K60" s="1">
        <f>COUNTIFS($A$32:$I$43,3,$K$32:$S$43,3,$U$32:$AC$43,1)</f>
        <v>0</v>
      </c>
    </row>
    <row r="61" spans="1:11" x14ac:dyDescent="0.25">
      <c r="A61" s="1" t="s">
        <v>95</v>
      </c>
      <c r="B61" s="1">
        <f>COUNTIFS($A$32:$I$43,0,$K$32:$S$43,3,$U$32:$AC$43,2)</f>
        <v>0</v>
      </c>
      <c r="D61" s="1" t="s">
        <v>96</v>
      </c>
      <c r="E61" s="1">
        <f>COUNTIFS($A$32:$I$43,1,$K$32:$S$43,3,$U$32:$AC$43,2)</f>
        <v>0</v>
      </c>
      <c r="G61" s="1" t="s">
        <v>97</v>
      </c>
      <c r="H61" s="1">
        <f>COUNTIFS($A$32:$I$43,2,$K$32:$S$43,3,$U$32:$AC$43,2)</f>
        <v>0</v>
      </c>
      <c r="J61" s="1" t="s">
        <v>98</v>
      </c>
      <c r="K61" s="1">
        <f>COUNTIFS($A$32:$I$43,3,$K$32:$S$43,3,$U$32:$AC$43,2)</f>
        <v>0</v>
      </c>
    </row>
    <row r="62" spans="1:11" x14ac:dyDescent="0.25">
      <c r="A62" s="1" t="s">
        <v>99</v>
      </c>
      <c r="B62" s="1">
        <f>COUNTIFS($A$32:$I$43,0,$K$32:$S$43,3,$U$32:$AC$43,3)</f>
        <v>0</v>
      </c>
      <c r="D62" s="35" t="s">
        <v>100</v>
      </c>
      <c r="E62" s="35">
        <f>COUNTIFS($A$32:$I$43,1,$K$32:$S$43,3,$U$32:$AC$43,3)</f>
        <v>3</v>
      </c>
      <c r="G62" s="1" t="s">
        <v>101</v>
      </c>
      <c r="H62" s="1">
        <f>COUNTIFS($A$32:$I$43,2,$K$32:$S$43,3,$U$32:$AC$43,3)</f>
        <v>0</v>
      </c>
      <c r="J62" s="1" t="s">
        <v>102</v>
      </c>
      <c r="K62" s="1">
        <f>COUNTIFS($A$32:$I$43,3,$K$32:$S$43,3,$U$32:$AC$43,3)</f>
        <v>0</v>
      </c>
    </row>
    <row r="65" spans="1:5" x14ac:dyDescent="0.25">
      <c r="A65" t="s">
        <v>120</v>
      </c>
      <c r="D65" t="s">
        <v>8</v>
      </c>
      <c r="E65" t="s">
        <v>121</v>
      </c>
    </row>
    <row r="66" spans="1:5" x14ac:dyDescent="0.25">
      <c r="A66" t="s">
        <v>122</v>
      </c>
    </row>
    <row r="67" spans="1:5" x14ac:dyDescent="0.25">
      <c r="A67" t="s">
        <v>123</v>
      </c>
    </row>
    <row r="68" spans="1:5" x14ac:dyDescent="0.25">
      <c r="A68" t="s">
        <v>124</v>
      </c>
    </row>
    <row r="70" spans="1:5" x14ac:dyDescent="0.25">
      <c r="A70">
        <f>(A1*16)/255</f>
        <v>0</v>
      </c>
    </row>
    <row r="71" spans="1:5" x14ac:dyDescent="0.25">
      <c r="A71">
        <f t="shared" ref="A71:A81" si="5">(A2*16)/255</f>
        <v>0</v>
      </c>
    </row>
    <row r="72" spans="1:5" x14ac:dyDescent="0.25">
      <c r="A72">
        <f t="shared" si="5"/>
        <v>0</v>
      </c>
    </row>
    <row r="73" spans="1:5" x14ac:dyDescent="0.25">
      <c r="A73">
        <f t="shared" si="5"/>
        <v>0</v>
      </c>
    </row>
    <row r="74" spans="1:5" x14ac:dyDescent="0.25">
      <c r="A74">
        <f>(A5*16)/255</f>
        <v>4.5176470588235293</v>
      </c>
    </row>
    <row r="75" spans="1:5" x14ac:dyDescent="0.25">
      <c r="A75">
        <f t="shared" si="5"/>
        <v>1.6941176470588235</v>
      </c>
    </row>
    <row r="76" spans="1:5" x14ac:dyDescent="0.25">
      <c r="A76">
        <f t="shared" si="5"/>
        <v>1.4431372549019608</v>
      </c>
    </row>
    <row r="77" spans="1:5" x14ac:dyDescent="0.25">
      <c r="A77">
        <f t="shared" si="5"/>
        <v>0.50196078431372548</v>
      </c>
    </row>
    <row r="78" spans="1:5" x14ac:dyDescent="0.25">
      <c r="A78">
        <f t="shared" si="5"/>
        <v>0</v>
      </c>
    </row>
    <row r="79" spans="1:5" x14ac:dyDescent="0.25">
      <c r="A79">
        <f t="shared" si="5"/>
        <v>0</v>
      </c>
    </row>
    <row r="80" spans="1:5" x14ac:dyDescent="0.25">
      <c r="A80">
        <f t="shared" si="5"/>
        <v>0</v>
      </c>
    </row>
    <row r="81" spans="1:1" x14ac:dyDescent="0.25">
      <c r="A81">
        <f t="shared" si="5"/>
        <v>0</v>
      </c>
    </row>
  </sheetData>
  <conditionalFormatting sqref="A32:I43">
    <cfRule type="cellIs" dxfId="2" priority="3" operator="equal">
      <formula>0</formula>
    </cfRule>
  </conditionalFormatting>
  <conditionalFormatting sqref="K32:S43">
    <cfRule type="cellIs" dxfId="1" priority="2" operator="equal">
      <formula>0</formula>
    </cfRule>
  </conditionalFormatting>
  <conditionalFormatting sqref="U32:AC43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"/>
  <sheetViews>
    <sheetView tabSelected="1" topLeftCell="A10" zoomScaleNormal="100" workbookViewId="0">
      <selection activeCell="R21" sqref="R21"/>
    </sheetView>
  </sheetViews>
  <sheetFormatPr defaultRowHeight="15" x14ac:dyDescent="0.25"/>
  <cols>
    <col min="2" max="2" width="13.28515625" customWidth="1"/>
    <col min="3" max="3" width="13.140625" customWidth="1"/>
    <col min="4" max="4" width="9.85546875" customWidth="1"/>
    <col min="5" max="5" width="7.85546875" customWidth="1"/>
    <col min="6" max="6" width="6.85546875" customWidth="1"/>
    <col min="7" max="7" width="7.85546875" customWidth="1"/>
    <col min="8" max="8" width="7.7109375" customWidth="1"/>
    <col min="9" max="9" width="7.28515625" customWidth="1"/>
    <col min="10" max="10" width="8.140625" customWidth="1"/>
    <col min="13" max="13" width="7.7109375" customWidth="1"/>
    <col min="14" max="14" width="7.85546875" customWidth="1"/>
    <col min="15" max="15" width="8.7109375" customWidth="1"/>
    <col min="16" max="16" width="8.42578125" customWidth="1"/>
    <col min="17" max="17" width="7.28515625" customWidth="1"/>
    <col min="60" max="60" width="7.140625" customWidth="1"/>
  </cols>
  <sheetData>
    <row r="1" spans="1:61" x14ac:dyDescent="0.25">
      <c r="A1" t="s">
        <v>103</v>
      </c>
    </row>
    <row r="3" spans="1:61" x14ac:dyDescent="0.25">
      <c r="A3" s="65" t="s">
        <v>144</v>
      </c>
      <c r="B3" s="35">
        <v>0.1</v>
      </c>
    </row>
    <row r="4" spans="1:61" x14ac:dyDescent="0.25">
      <c r="A4" s="65" t="s">
        <v>146</v>
      </c>
      <c r="B4" s="35">
        <v>0.1</v>
      </c>
    </row>
    <row r="5" spans="1:61" x14ac:dyDescent="0.25">
      <c r="B5" s="66"/>
      <c r="C5" s="12"/>
    </row>
    <row r="6" spans="1:61" x14ac:dyDescent="0.25">
      <c r="A6" s="36" t="s">
        <v>126</v>
      </c>
    </row>
    <row r="7" spans="1:61" x14ac:dyDescent="0.25">
      <c r="A7" s="68" t="s">
        <v>105</v>
      </c>
      <c r="B7" s="68" t="s">
        <v>104</v>
      </c>
      <c r="C7" s="69" t="s">
        <v>106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1"/>
      <c r="P7" s="54" t="s">
        <v>125</v>
      </c>
    </row>
    <row r="8" spans="1:61" x14ac:dyDescent="0.25">
      <c r="A8" s="72"/>
      <c r="B8" s="72"/>
      <c r="C8" s="8" t="s">
        <v>108</v>
      </c>
      <c r="D8" s="8" t="s">
        <v>109</v>
      </c>
      <c r="E8" s="8" t="s">
        <v>110</v>
      </c>
      <c r="F8" s="8" t="s">
        <v>111</v>
      </c>
      <c r="G8" s="8" t="s">
        <v>112</v>
      </c>
      <c r="H8" s="8" t="s">
        <v>113</v>
      </c>
      <c r="I8" s="8" t="s">
        <v>107</v>
      </c>
      <c r="J8" s="8" t="s">
        <v>114</v>
      </c>
      <c r="K8" s="8" t="s">
        <v>115</v>
      </c>
      <c r="L8" s="8" t="s">
        <v>116</v>
      </c>
      <c r="M8" s="8" t="s">
        <v>27</v>
      </c>
      <c r="N8" s="8" t="s">
        <v>117</v>
      </c>
      <c r="O8" s="8" t="s">
        <v>118</v>
      </c>
      <c r="P8" s="54"/>
    </row>
    <row r="9" spans="1:61" x14ac:dyDescent="0.25">
      <c r="A9" s="45">
        <v>1</v>
      </c>
      <c r="B9" s="40" t="s">
        <v>131</v>
      </c>
      <c r="C9" s="40">
        <v>2.2916666666599999</v>
      </c>
      <c r="D9" s="40">
        <v>2.2916666666599999</v>
      </c>
      <c r="E9" s="40">
        <v>4.7795138888800004</v>
      </c>
      <c r="F9" s="40">
        <v>4.7795138888800004</v>
      </c>
      <c r="G9" s="40">
        <v>2.1862099370574799</v>
      </c>
      <c r="H9" s="40">
        <v>2.1862099370574799</v>
      </c>
      <c r="I9" s="40">
        <v>0.71231383944787496</v>
      </c>
      <c r="J9" s="40">
        <v>2.75</v>
      </c>
      <c r="K9" s="40">
        <v>0.875</v>
      </c>
      <c r="L9" s="40">
        <v>0.71622233092821297</v>
      </c>
      <c r="M9" s="40">
        <v>0.1796875</v>
      </c>
      <c r="N9" s="40">
        <v>0.42389562394532898</v>
      </c>
      <c r="O9" s="40">
        <v>2.44311244615248</v>
      </c>
      <c r="P9" s="45">
        <v>1</v>
      </c>
    </row>
    <row r="10" spans="1:61" x14ac:dyDescent="0.25">
      <c r="A10" s="45">
        <v>2</v>
      </c>
      <c r="B10" s="40" t="s">
        <v>132</v>
      </c>
      <c r="C10" s="40">
        <v>1.6822916666666601</v>
      </c>
      <c r="D10" s="40">
        <v>1.6822916666666601</v>
      </c>
      <c r="E10" s="40">
        <v>3.3938530815972201</v>
      </c>
      <c r="F10" s="40">
        <v>3.3938530815972201</v>
      </c>
      <c r="G10" s="40">
        <v>1.8422413201307799</v>
      </c>
      <c r="H10" s="40">
        <v>1.8422413201307799</v>
      </c>
      <c r="I10" s="40">
        <v>0.52579709218214199</v>
      </c>
      <c r="J10" s="40">
        <v>3.21875</v>
      </c>
      <c r="K10" s="40">
        <v>1.1145833329999999</v>
      </c>
      <c r="L10" s="40">
        <v>0.62987839366515797</v>
      </c>
      <c r="M10" s="40">
        <v>0.157823350694444</v>
      </c>
      <c r="N10" s="40">
        <v>0.397269871365101</v>
      </c>
      <c r="O10" s="40">
        <v>2.6705269305557802</v>
      </c>
      <c r="P10" s="45">
        <v>2</v>
      </c>
    </row>
    <row r="11" spans="1:61" x14ac:dyDescent="0.25">
      <c r="A11" s="45">
        <v>3</v>
      </c>
      <c r="B11" s="40" t="s">
        <v>135</v>
      </c>
      <c r="C11" s="40">
        <v>1.1666666666666601</v>
      </c>
      <c r="D11" s="40">
        <v>1.1666666666666601</v>
      </c>
      <c r="E11" s="40">
        <v>1.76388888888888</v>
      </c>
      <c r="F11" s="40">
        <v>1.76388888888888</v>
      </c>
      <c r="G11" s="40">
        <v>1.32811478754243</v>
      </c>
      <c r="H11" s="40">
        <v>1.32811478754243</v>
      </c>
      <c r="I11" s="40">
        <v>0.66338582677165303</v>
      </c>
      <c r="J11" s="40">
        <v>1.18749999999999</v>
      </c>
      <c r="K11" s="40">
        <v>0.5625</v>
      </c>
      <c r="L11" s="40">
        <v>0.781249999999999</v>
      </c>
      <c r="M11" s="40">
        <v>0.25103081597222199</v>
      </c>
      <c r="N11" s="40">
        <v>0.50102975557567597</v>
      </c>
      <c r="O11" s="40">
        <v>1.8678213692399299</v>
      </c>
      <c r="P11" s="45">
        <v>3</v>
      </c>
    </row>
    <row r="12" spans="1:61" x14ac:dyDescent="0.25">
      <c r="B12" s="36"/>
    </row>
    <row r="13" spans="1:61" x14ac:dyDescent="0.25">
      <c r="A13" t="s">
        <v>148</v>
      </c>
    </row>
    <row r="14" spans="1:61" x14ac:dyDescent="0.25">
      <c r="A14" s="53" t="s">
        <v>145</v>
      </c>
      <c r="B14" s="53" t="s">
        <v>105</v>
      </c>
      <c r="C14" s="53" t="s">
        <v>104</v>
      </c>
      <c r="D14" s="53" t="s">
        <v>106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62" t="s">
        <v>125</v>
      </c>
      <c r="R14" s="54" t="s">
        <v>136</v>
      </c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 t="s">
        <v>137</v>
      </c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 t="s">
        <v>138</v>
      </c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 t="s">
        <v>139</v>
      </c>
      <c r="BF14" s="54"/>
      <c r="BG14" s="54"/>
      <c r="BH14" s="54" t="s">
        <v>143</v>
      </c>
      <c r="BI14" s="53" t="s">
        <v>147</v>
      </c>
    </row>
    <row r="15" spans="1:61" x14ac:dyDescent="0.25">
      <c r="A15" s="53"/>
      <c r="B15" s="53"/>
      <c r="C15" s="53"/>
      <c r="D15" s="55" t="s">
        <v>108</v>
      </c>
      <c r="E15" s="55" t="s">
        <v>109</v>
      </c>
      <c r="F15" s="55" t="s">
        <v>110</v>
      </c>
      <c r="G15" s="55" t="s">
        <v>111</v>
      </c>
      <c r="H15" s="55" t="s">
        <v>112</v>
      </c>
      <c r="I15" s="55" t="s">
        <v>113</v>
      </c>
      <c r="J15" s="55" t="s">
        <v>107</v>
      </c>
      <c r="K15" s="55" t="s">
        <v>114</v>
      </c>
      <c r="L15" s="55" t="s">
        <v>115</v>
      </c>
      <c r="M15" s="55" t="s">
        <v>116</v>
      </c>
      <c r="N15" s="55" t="s">
        <v>27</v>
      </c>
      <c r="O15" s="55" t="s">
        <v>117</v>
      </c>
      <c r="P15" s="55" t="s">
        <v>118</v>
      </c>
      <c r="Q15" s="63"/>
      <c r="R15" s="56">
        <v>2.2916666666599999</v>
      </c>
      <c r="S15" s="56">
        <v>2.2916666666599999</v>
      </c>
      <c r="T15" s="56">
        <v>4.7795138888800004</v>
      </c>
      <c r="U15" s="56">
        <v>4.7795138888800004</v>
      </c>
      <c r="V15" s="56">
        <v>2.1862099370574799</v>
      </c>
      <c r="W15" s="56">
        <v>2.1862099370574799</v>
      </c>
      <c r="X15" s="56">
        <v>0.71231383944787496</v>
      </c>
      <c r="Y15" s="56">
        <v>2.75</v>
      </c>
      <c r="Z15" s="56">
        <v>0.875</v>
      </c>
      <c r="AA15" s="56">
        <v>0.71622233092821297</v>
      </c>
      <c r="AB15" s="56">
        <v>0.1796875</v>
      </c>
      <c r="AC15" s="56">
        <v>0.42389562394532898</v>
      </c>
      <c r="AD15" s="56">
        <v>2.44311244615248</v>
      </c>
      <c r="AE15" s="57">
        <v>1.6822916666666601</v>
      </c>
      <c r="AF15" s="57">
        <v>1.6822916666666601</v>
      </c>
      <c r="AG15" s="57">
        <v>3.3938530815972201</v>
      </c>
      <c r="AH15" s="57">
        <v>3.3938530815972201</v>
      </c>
      <c r="AI15" s="57">
        <v>1.8422413201307799</v>
      </c>
      <c r="AJ15" s="57">
        <v>1.8422413201307799</v>
      </c>
      <c r="AK15" s="57">
        <v>0.52579709218214199</v>
      </c>
      <c r="AL15" s="57">
        <v>3.21875</v>
      </c>
      <c r="AM15" s="57">
        <v>1.1145833329999999</v>
      </c>
      <c r="AN15" s="57">
        <v>0.62987839366515797</v>
      </c>
      <c r="AO15" s="57">
        <v>0.157823350694444</v>
      </c>
      <c r="AP15" s="57">
        <v>0.397269871365101</v>
      </c>
      <c r="AQ15" s="57">
        <v>2.6705269305557802</v>
      </c>
      <c r="AR15" s="58">
        <v>1.1666666666666601</v>
      </c>
      <c r="AS15" s="58">
        <v>1.1666666666666601</v>
      </c>
      <c r="AT15" s="58">
        <v>1.76388888888888</v>
      </c>
      <c r="AU15" s="58">
        <v>1.76388888888888</v>
      </c>
      <c r="AV15" s="58">
        <v>1.32811478754243</v>
      </c>
      <c r="AW15" s="58">
        <v>1.32811478754243</v>
      </c>
      <c r="AX15" s="58">
        <v>0.66338582677165303</v>
      </c>
      <c r="AY15" s="58">
        <v>1.18749999999999</v>
      </c>
      <c r="AZ15" s="58">
        <v>0.5625</v>
      </c>
      <c r="BA15" s="58">
        <v>0.781249999999999</v>
      </c>
      <c r="BB15" s="58">
        <v>0.25103081597222199</v>
      </c>
      <c r="BC15" s="58">
        <v>0.50102975557567597</v>
      </c>
      <c r="BD15" s="58">
        <v>1.8678213692399299</v>
      </c>
      <c r="BE15" s="8" t="s">
        <v>140</v>
      </c>
      <c r="BF15" s="8" t="s">
        <v>141</v>
      </c>
      <c r="BG15" s="8" t="s">
        <v>142</v>
      </c>
      <c r="BH15" s="54"/>
      <c r="BI15" s="53"/>
    </row>
    <row r="16" spans="1:61" x14ac:dyDescent="0.25">
      <c r="A16" s="44">
        <v>1</v>
      </c>
      <c r="B16" s="45">
        <v>1</v>
      </c>
      <c r="C16" s="40" t="s">
        <v>128</v>
      </c>
      <c r="D16" s="40">
        <v>2.1770833333333299</v>
      </c>
      <c r="E16" s="40">
        <v>2.1770833333333299</v>
      </c>
      <c r="F16" s="40">
        <v>4.3957248263888884</v>
      </c>
      <c r="G16" s="40">
        <v>4.3957248263888911</v>
      </c>
      <c r="H16" s="40">
        <v>2.0965983941587116</v>
      </c>
      <c r="I16" s="40">
        <v>2.0965983941587121</v>
      </c>
      <c r="J16" s="40">
        <v>0.73459060502085827</v>
      </c>
      <c r="K16" s="40">
        <v>2.3333333333333335</v>
      </c>
      <c r="L16" s="40">
        <v>0.79166666666666674</v>
      </c>
      <c r="M16" s="40">
        <v>0.73417104887693119</v>
      </c>
      <c r="N16" s="40">
        <v>0.19238281249999997</v>
      </c>
      <c r="O16" s="40">
        <v>0.43861465148806872</v>
      </c>
      <c r="P16" s="40">
        <v>2.4038592321448395</v>
      </c>
      <c r="Q16" s="45">
        <v>1</v>
      </c>
      <c r="R16" s="38">
        <f>IF($BH16=1,R15+($B$3*(D16-R15)),R15-($B$3*(D16-R15)))</f>
        <v>2.2802083333273329</v>
      </c>
      <c r="S16" s="38">
        <f>IF($BH16=1,S15+($B$3*(E16-S15)),S15-($B$3*(E16-S15)))</f>
        <v>2.2802083333273329</v>
      </c>
      <c r="T16" s="38">
        <f>IF($BH16=1,T15+($B$3*(F16-T15)),T15-($B$3*(F16-T15)))</f>
        <v>4.7411349826308893</v>
      </c>
      <c r="U16" s="38">
        <f>IF($BH16=1,U15+($B$3*(G16-U15)),U15-($B$3*(G16-U15)))</f>
        <v>4.7411349826308893</v>
      </c>
      <c r="V16" s="38">
        <f>IF($BH16=1,V15+($B$3*(H16-V15)),V15-($B$3*(H16-V15)))</f>
        <v>2.1772487827676033</v>
      </c>
      <c r="W16" s="38">
        <f>IF($BH16=1,W15+($B$3*(I16-W15)),W15-($B$3*(I16-W15)))</f>
        <v>2.1772487827676033</v>
      </c>
      <c r="X16" s="38">
        <f>IF($BH16=1,X15+($B$3*(J16-X15)),X15-($B$3*(J16-X15)))</f>
        <v>0.71454151600517335</v>
      </c>
      <c r="Y16" s="38">
        <f>IF($BH16=1,Y15+($B$3*(K16-Y15)),Y15-($B$3*(K16-Y15)))</f>
        <v>2.7083333333333335</v>
      </c>
      <c r="Z16" s="38">
        <f>IF($BH16=1,Z15+($B$3*(L16-Z15)),Z15-($B$3*(L16-Z15)))</f>
        <v>0.8666666666666667</v>
      </c>
      <c r="AA16" s="38">
        <f>IF($BH16=1,AA15+($B$3*(M16-AA15)),AA15-($B$3*(M16-AA15)))</f>
        <v>0.71801720272308478</v>
      </c>
      <c r="AB16" s="38">
        <f>IF($BH16=1,AB15+($B$3*(N16-AB15)),AB15-($B$3*(N16-AB15)))</f>
        <v>0.18095703125000001</v>
      </c>
      <c r="AC16" s="38">
        <f>IF($BH16=1,AC15+($B$3*(O16-AC15)),AC15-($B$3*(O16-AC15)))</f>
        <v>0.42536752669960298</v>
      </c>
      <c r="AD16" s="38">
        <f>IF($BH16=1,AD15+($B$3*(P16-AD15)),AD15-($B$3*(P16-AD15)))</f>
        <v>2.4391871247517161</v>
      </c>
      <c r="AE16" s="39">
        <f>IF($BH16=2,AE15+($B$3*(D16-AE15)),AE15-($B$3*(D16-AE15)))</f>
        <v>1.6328124999999931</v>
      </c>
      <c r="AF16" s="39">
        <f>IF($BH16=2,AF15+($B$3*(E16-AF15)),AF15-($B$3*(E16-AF15)))</f>
        <v>1.6328124999999931</v>
      </c>
      <c r="AG16" s="39">
        <f>IF($BH16=2,AG15+($B$3*(F16-AG15)),AG15-($B$3*(F16-AG15)))</f>
        <v>3.2936659071180534</v>
      </c>
      <c r="AH16" s="39">
        <f>IF($BH16=2,AH15+($B$3*(G16-AH15)),AH15-($B$3*(G16-AH15)))</f>
        <v>3.293665907118053</v>
      </c>
      <c r="AI16" s="39">
        <f>IF($BH16=2,AI15+($B$3*(H16-AI15)),AI15-($B$3*(H16-AI15)))</f>
        <v>1.8168056127279868</v>
      </c>
      <c r="AJ16" s="39">
        <f>IF($BH16=2,AJ15+($B$3*(I16-AJ15)),AJ15-($B$3*(I16-AJ15)))</f>
        <v>1.8168056127279866</v>
      </c>
      <c r="AK16" s="39">
        <f>IF($BH16=2,AK15+($B$3*(J16-AK15)),AK15-($B$3*(J16-AK15)))</f>
        <v>0.50491774089827035</v>
      </c>
      <c r="AL16" s="39">
        <f>IF($BH16=2,AL15+($B$3*(K16-AL15)),AL15-($B$3*(K16-AL15)))</f>
        <v>3.3072916666666665</v>
      </c>
      <c r="AM16" s="39">
        <f>IF($BH16=2,AM15+($B$3*(L16-AM15)),AM15-($B$3*(L16-AM15)))</f>
        <v>1.1468749996333332</v>
      </c>
      <c r="AN16" s="39">
        <f>IF($BH16=2,AN15+($B$3*(M16-AN15)),AN15-($B$3*(M16-AN15)))</f>
        <v>0.61944912814398068</v>
      </c>
      <c r="AO16" s="39">
        <f>IF($BH16=2,AO15+($B$3*(N16-AO15)),AO15-($B$3*(N16-AO15)))</f>
        <v>0.15436740451388842</v>
      </c>
      <c r="AP16" s="39">
        <f>IF($BH16=2,AP15+($B$3*(O16-AP15)),AP15-($B$3*(O16-AP15)))</f>
        <v>0.39313539335280423</v>
      </c>
      <c r="AQ16" s="39">
        <f>IF($BH16=2,AQ15+($B$3*(P16-AQ15)),AQ15-($B$3*(P16-AQ15)))</f>
        <v>2.6971937003968742</v>
      </c>
      <c r="AR16" s="37">
        <f>IF($BH16=3,AR15+($B$3*(D16-AR15)),AR15-($B$3*(D16-AR15)))</f>
        <v>1.0656249999999932</v>
      </c>
      <c r="AS16" s="37">
        <f>IF($BH16=3,AS15+($B$3*(E16-AS15)),AS15-($B$3*(E16-AS15)))</f>
        <v>1.0656249999999932</v>
      </c>
      <c r="AT16" s="37">
        <f>IF($BH16=3,AT15+($B$3*(F16-AT15)),AT15-($B$3*(F16-AT15)))</f>
        <v>1.5007052951388791</v>
      </c>
      <c r="AU16" s="37">
        <f>IF($BH16=3,AU15+($B$3*(G16-AU15)),AU15-($B$3*(G16-AU15)))</f>
        <v>1.5007052951388788</v>
      </c>
      <c r="AV16" s="37">
        <f>IF($BH16=3,AV15+($B$3*(H16-AV15)),AV15-($B$3*(H16-AV15)))</f>
        <v>1.2512664268808018</v>
      </c>
      <c r="AW16" s="37">
        <f>IF($BH16=3,AW15+($B$3*(I16-AW15)),AW15-($B$3*(I16-AW15)))</f>
        <v>1.2512664268808018</v>
      </c>
      <c r="AX16" s="37">
        <f>IF($BH16=3,AX15+($B$3*(J16-AX15)),AX15-($B$3*(J16-AX15)))</f>
        <v>0.6562653489467325</v>
      </c>
      <c r="AY16" s="37">
        <f>IF($BH16=3,AY15+($B$3*(K16-AY15)),AY15-($B$3*(K16-AY15)))</f>
        <v>1.0729166666666556</v>
      </c>
      <c r="AZ16" s="37">
        <f>IF($BH16=3,AZ15+($B$3*(L16-AZ15)),AZ15-($B$3*(L16-AZ15)))</f>
        <v>0.5395833333333333</v>
      </c>
      <c r="BA16" s="37">
        <f>IF($BH16=3,BA15+($B$3*(M16-BA15)),BA15-($B$3*(M16-BA15)))</f>
        <v>0.78595789511230574</v>
      </c>
      <c r="BB16" s="37">
        <f>IF($BH16=3,BB15+($B$3*(N16-BB15)),BB15-($B$3*(N16-BB15)))</f>
        <v>0.25689561631944419</v>
      </c>
      <c r="BC16" s="37">
        <f>IF($BH16=3,BC15+($B$3*(O16-BC15)),BC15-($B$3*(O16-BC15)))</f>
        <v>0.50727126598443673</v>
      </c>
      <c r="BD16" s="37">
        <f>IF($BH16=3,BD15+($B$3*(P16-BD15)),BD15-($B$3*(P16-BD15)))</f>
        <v>1.8142175829494389</v>
      </c>
      <c r="BE16" s="40">
        <f>SQRT(((D16-R15)^2)+((E16-S15)^2)+((F16-T15)^2)+((G16-U15)^2)+((H16-V15)^2)+((I16-W15)^2)+((J16-X15)^2)+((K16-Y15)^2)+((L16-Z15)^2)+((M16-AA15)^2)+((N16-AB15)^2)+((O16-AC15)^2)+((P16-AD15)^2))</f>
        <v>0.72124879800708586</v>
      </c>
      <c r="BF16" s="40">
        <f>SQRT(((D16-AE15)^2)+((E16-AF15)^2)+((F16-AG15)^2)+((G16-AH15)^2)+((H16-AI15)^2)+((I16-AJ15)^2)+((J16-AK15)^2)+((K16-AL15)^2)+((L16-AM15)^2)+((M16-AN15)^2)+((N16-AO15)^2)+((O16-AP15)^2)+((P16-AQ15)^2))</f>
        <v>1.9087303527755208</v>
      </c>
      <c r="BG16" s="40">
        <f>SQRT(((D16-AR15)^2)+((E16-AS15)^2)+((F16-AT15)^2)+((G16-AU15)^2)+((H16-AV15)^2)+((I16-AW15)^2)+((J16-AX15)^2)+((K16-AY15)^2)+((L16-AZ15)^2)+((M16-BA15)^2)+((N16-BB15)^2)+((O16-BC15)^2)+((P16-BD15)^2))</f>
        <v>4.3293819827586368</v>
      </c>
      <c r="BH16" s="45">
        <f>IF(AND(BE16&lt;BF16,BE16&lt;BG16),1,IF(AND(BF16&lt;BE16,BF16&lt;BG16),2,3))</f>
        <v>1</v>
      </c>
      <c r="BI16" s="44">
        <v>0.1</v>
      </c>
    </row>
    <row r="17" spans="1:61" x14ac:dyDescent="0.25">
      <c r="A17" s="44"/>
      <c r="B17" s="45">
        <v>2</v>
      </c>
      <c r="C17" s="40" t="s">
        <v>134</v>
      </c>
      <c r="D17" s="40">
        <v>1.5833333333333299</v>
      </c>
      <c r="E17" s="40">
        <v>1.5833333333333299</v>
      </c>
      <c r="F17" s="40">
        <v>2.0972222222222201</v>
      </c>
      <c r="G17" s="40">
        <v>2.0972222222222201</v>
      </c>
      <c r="H17" s="40">
        <v>1.4481789330818899</v>
      </c>
      <c r="I17" s="40">
        <v>1.4481789330818899</v>
      </c>
      <c r="J17" s="40">
        <v>0.53807947019867497</v>
      </c>
      <c r="K17" s="40">
        <v>1.93749999999999</v>
      </c>
      <c r="L17" s="40">
        <v>0.72916666666666596</v>
      </c>
      <c r="M17" s="40">
        <v>0.75477941176470598</v>
      </c>
      <c r="N17" s="40">
        <v>0.233018663194444</v>
      </c>
      <c r="O17" s="40">
        <v>0.48272006711389598</v>
      </c>
      <c r="P17" s="40">
        <v>1.87673086528183</v>
      </c>
      <c r="Q17" s="45">
        <v>3</v>
      </c>
      <c r="R17" s="38">
        <f>IF($BH17=1,R16+($B$3*(D17-R16)),R16-($B$3*(D17-R16)))</f>
        <v>2.349895833326733</v>
      </c>
      <c r="S17" s="38">
        <f>IF($BH17=1,S16+($B$3*(E17-S16)),S16-($B$3*(E17-S16)))</f>
        <v>2.349895833326733</v>
      </c>
      <c r="T17" s="38">
        <f>IF($BH17=1,T16+($B$3*(F17-T16)),T16-($B$3*(F17-T16)))</f>
        <v>5.0055262586717566</v>
      </c>
      <c r="U17" s="38">
        <f>IF($BH17=1,U16+($B$3*(G17-U16)),U16-($B$3*(G17-U16)))</f>
        <v>5.0055262586717566</v>
      </c>
      <c r="V17" s="38">
        <f>IF($BH17=1,V16+($B$3*(H17-V16)),V16-($B$3*(H17-V16)))</f>
        <v>2.2501557677361745</v>
      </c>
      <c r="W17" s="38">
        <f>IF($BH17=1,W16+($B$3*(I17-W16)),W16-($B$3*(I17-W16)))</f>
        <v>2.2501557677361745</v>
      </c>
      <c r="X17" s="38">
        <f>IF($BH17=1,X16+($B$3*(J17-X16)),X16-($B$3*(J17-X16)))</f>
        <v>0.73218772058582315</v>
      </c>
      <c r="Y17" s="38">
        <f>IF($BH17=1,Y16+($B$3*(K17-Y16)),Y16-($B$3*(K17-Y16)))</f>
        <v>2.7854166666666678</v>
      </c>
      <c r="Z17" s="38">
        <f>IF($BH17=1,Z16+($B$3*(L17-Z16)),Z16-($B$3*(L17-Z16)))</f>
        <v>0.88041666666666674</v>
      </c>
      <c r="AA17" s="38">
        <f>IF($BH17=1,AA16+($B$3*(M17-AA16)),AA16-($B$3*(M17-AA16)))</f>
        <v>0.71434098181892269</v>
      </c>
      <c r="AB17" s="38">
        <f>IF($BH17=1,AB16+($B$3*(N17-AB16)),AB16-($B$3*(N17-AB16)))</f>
        <v>0.17575086805555562</v>
      </c>
      <c r="AC17" s="38">
        <f>IF($BH17=1,AC16+($B$3*(O17-AC16)),AC16-($B$3*(O17-AC16)))</f>
        <v>0.41963227265817371</v>
      </c>
      <c r="AD17" s="38">
        <f>IF($BH17=1,AD16+($B$3*(P17-AD16)),AD16-($B$3*(P17-AD16)))</f>
        <v>2.4954327506987046</v>
      </c>
      <c r="AE17" s="39">
        <f>IF($BH17=2,AE16+($B$3*(D17-AE16)),AE16-($B$3*(D17-AE16)))</f>
        <v>1.6377604166666595</v>
      </c>
      <c r="AF17" s="39">
        <f>IF($BH17=2,AF16+($B$3*(E17-AF16)),AF16-($B$3*(E17-AF16)))</f>
        <v>1.6377604166666595</v>
      </c>
      <c r="AG17" s="39">
        <f>IF($BH17=2,AG16+($B$3*(F17-AG16)),AG16-($B$3*(F17-AG16)))</f>
        <v>3.4133102756076368</v>
      </c>
      <c r="AH17" s="39">
        <f>IF($BH17=2,AH16+($B$3*(G17-AH16)),AH16-($B$3*(G17-AH16)))</f>
        <v>3.4133102756076363</v>
      </c>
      <c r="AI17" s="39">
        <f>IF($BH17=2,AI16+($B$3*(H17-AI16)),AI16-($B$3*(H17-AI16)))</f>
        <v>1.8536682806925966</v>
      </c>
      <c r="AJ17" s="39">
        <f>IF($BH17=2,AJ16+($B$3*(I17-AJ16)),AJ16-($B$3*(I17-AJ16)))</f>
        <v>1.8536682806925961</v>
      </c>
      <c r="AK17" s="39">
        <f>IF($BH17=2,AK16+($B$3*(J17-AK16)),AK16-($B$3*(J17-AK16)))</f>
        <v>0.50160156796822986</v>
      </c>
      <c r="AL17" s="39">
        <f>IF($BH17=2,AL16+($B$3*(K17-AL16)),AL16-($B$3*(K17-AL16)))</f>
        <v>3.4442708333333343</v>
      </c>
      <c r="AM17" s="39">
        <f>IF($BH17=2,AM16+($B$3*(L17-AM16)),AM16-($B$3*(L17-AM16)))</f>
        <v>1.1886458329299998</v>
      </c>
      <c r="AN17" s="39">
        <f>IF($BH17=2,AN16+($B$3*(M17-AN16)),AN16-($B$3*(M17-AN16)))</f>
        <v>0.60591609978190819</v>
      </c>
      <c r="AO17" s="39">
        <f>IF($BH17=2,AO16+($B$3*(N17-AO16)),AO16-($B$3*(N17-AO16)))</f>
        <v>0.14650227864583287</v>
      </c>
      <c r="AP17" s="39">
        <f>IF($BH17=2,AP16+($B$3*(O17-AP16)),AP16-($B$3*(O17-AP16)))</f>
        <v>0.38417692597669506</v>
      </c>
      <c r="AQ17" s="39">
        <f>IF($BH17=2,AQ16+($B$3*(P17-AQ16)),AQ16-($B$3*(P17-AQ16)))</f>
        <v>2.7792399839083788</v>
      </c>
      <c r="AR17" s="37">
        <f>IF($BH17=3,AR16+($B$3*(D17-AR16)),AR16-($B$3*(D17-AR16)))</f>
        <v>1.1173958333333269</v>
      </c>
      <c r="AS17" s="37">
        <f>IF($BH17=3,AS16+($B$3*(E17-AS16)),AS16-($B$3*(E17-AS16)))</f>
        <v>1.1173958333333269</v>
      </c>
      <c r="AT17" s="37">
        <f>IF($BH17=3,AT16+($B$3*(F17-AT16)),AT16-($B$3*(F17-AT16)))</f>
        <v>1.5603569878472132</v>
      </c>
      <c r="AU17" s="37">
        <f>IF($BH17=3,AU16+($B$3*(G17-AU16)),AU16-($B$3*(G17-AU16)))</f>
        <v>1.560356987847213</v>
      </c>
      <c r="AV17" s="37">
        <f>IF($BH17=3,AV16+($B$3*(H17-AV16)),AV16-($B$3*(H17-AV16)))</f>
        <v>1.2709576775009106</v>
      </c>
      <c r="AW17" s="37">
        <f>IF($BH17=3,AW16+($B$3*(I17-AW16)),AW16-($B$3*(I17-AW16)))</f>
        <v>1.2709576775009106</v>
      </c>
      <c r="AX17" s="37">
        <f>IF($BH17=3,AX16+($B$3*(J17-AX16)),AX16-($B$3*(J17-AX16)))</f>
        <v>0.64444676107192678</v>
      </c>
      <c r="AY17" s="37">
        <f>IF($BH17=3,AY16+($B$3*(K17-AY16)),AY16-($B$3*(K17-AY16)))</f>
        <v>1.1593749999999892</v>
      </c>
      <c r="AZ17" s="37">
        <f>IF($BH17=3,AZ16+($B$3*(L17-AZ16)),AZ16-($B$3*(L17-AZ16)))</f>
        <v>0.5585416666666666</v>
      </c>
      <c r="BA17" s="37">
        <f>IF($BH17=3,BA16+($B$3*(M17-BA16)),BA16-($B$3*(M17-BA16)))</f>
        <v>0.78284004677754582</v>
      </c>
      <c r="BB17" s="37">
        <f>IF($BH17=3,BB16+($B$3*(N17-BB16)),BB16-($B$3*(N17-BB16)))</f>
        <v>0.25450792100694419</v>
      </c>
      <c r="BC17" s="37">
        <f>IF($BH17=3,BC16+($B$3*(O17-BC16)),BC16-($B$3*(O17-BC16)))</f>
        <v>0.50481614609738268</v>
      </c>
      <c r="BD17" s="37">
        <f>IF($BH17=3,BD16+($B$3*(P17-BD16)),BD16-($B$3*(P17-BD16)))</f>
        <v>1.820468911182678</v>
      </c>
      <c r="BE17" s="40">
        <f>SQRT(((D17-R16)^2)+((E17-S16)^2)+((F17-T16)^2)+((G17-U16)^2)+((H17-V16)^2)+((I17-W16)^2)+((J17-X16)^2)+((K17-Y16)^2)+((L17-Z16)^2)+((M17-AA16)^2)+((N17-AB16)^2)+((O17-AC16)^2)+((P17-AD16)^2))</f>
        <v>4.1210243817052978</v>
      </c>
      <c r="BF17" s="40">
        <f>SQRT(((D17-AE16)^2)+((E17-AF16)^2)+((F17-AG16)^2)+((G17-AH16)^2)+((H17-AI16)^2)+((I17-AJ16)^2)+((J17-AK16)^2)+((K17-AL16)^2)+((L17-AM16)^2)+((M17-AN16)^2)+((N17-AO16)^2)+((O17-AP16)^2)+((P17-AQ16)^2))</f>
        <v>2.42841857214533</v>
      </c>
      <c r="BG17" s="40">
        <f>SQRT(((D17-AR16)^2)+((E17-AS16)^2)+((F17-AT16)^2)+((G17-AU16)^2)+((H17-AV16)^2)+((I17-AW16)^2)+((J17-AX16)^2)+((K17-AY16)^2)+((L17-AZ16)^2)+((M17-BA16)^2)+((N17-BB16)^2)+((O17-BC16)^2)+((P17-BD16)^2))</f>
        <v>1.4590149953429548</v>
      </c>
      <c r="BH17" s="45">
        <f>IF(AND(BE17&lt;BF17,BE17&lt;BG17),1,IF(AND(BF17&lt;BE17,BF17&lt;BG17),2,3))</f>
        <v>3</v>
      </c>
      <c r="BI17" s="44"/>
    </row>
    <row r="18" spans="1:61" x14ac:dyDescent="0.25">
      <c r="A18" s="44"/>
      <c r="B18" s="45">
        <v>3</v>
      </c>
      <c r="C18" s="40" t="s">
        <v>129</v>
      </c>
      <c r="D18" s="40">
        <v>1.5104166666666601</v>
      </c>
      <c r="E18" s="40">
        <v>1.5104166666666601</v>
      </c>
      <c r="F18" s="40">
        <v>3.33322482638888</v>
      </c>
      <c r="G18" s="40">
        <v>3.33322482638888</v>
      </c>
      <c r="H18" s="40">
        <v>1.8257121422581599</v>
      </c>
      <c r="I18" s="40">
        <v>1.8257121422581599</v>
      </c>
      <c r="J18" s="40">
        <v>0.32497802662847097</v>
      </c>
      <c r="K18" s="40">
        <v>4.5</v>
      </c>
      <c r="L18" s="40">
        <v>1.3125</v>
      </c>
      <c r="M18" s="40">
        <v>0.61604194692430003</v>
      </c>
      <c r="N18" s="40">
        <v>0.18598090277777701</v>
      </c>
      <c r="O18" s="40">
        <v>0.43125503217675898</v>
      </c>
      <c r="P18" s="40">
        <v>2.6995135786162399</v>
      </c>
      <c r="Q18" s="45">
        <v>2</v>
      </c>
      <c r="R18" s="38">
        <f>IF($BH18=1,R17+($B$3*(D18-R17)),R17-($B$3*(D18-R17)))</f>
        <v>2.4338437499927403</v>
      </c>
      <c r="S18" s="38">
        <f>IF($BH18=1,S17+($B$3*(E18-S17)),S17-($B$3*(E18-S17)))</f>
        <v>2.4338437499927403</v>
      </c>
      <c r="T18" s="38">
        <f>IF($BH18=1,T17+($B$3*(F18-T17)),T17-($B$3*(F18-T17)))</f>
        <v>5.1727564019000445</v>
      </c>
      <c r="U18" s="38">
        <f>IF($BH18=1,U17+($B$3*(G18-U17)),U17-($B$3*(G18-U17)))</f>
        <v>5.1727564019000445</v>
      </c>
      <c r="V18" s="38">
        <f>IF($BH18=1,V17+($B$3*(H18-V17)),V17-($B$3*(H18-V17)))</f>
        <v>2.2926001302839758</v>
      </c>
      <c r="W18" s="38">
        <f>IF($BH18=1,W17+($B$3*(I18-W17)),W17-($B$3*(I18-W17)))</f>
        <v>2.2926001302839758</v>
      </c>
      <c r="X18" s="38">
        <f>IF($BH18=1,X17+($B$3*(J18-X17)),X17-($B$3*(J18-X17)))</f>
        <v>0.77290868998155837</v>
      </c>
      <c r="Y18" s="38">
        <f>IF($BH18=1,Y17+($B$3*(K18-Y17)),Y17-($B$3*(K18-Y17)))</f>
        <v>2.6139583333333345</v>
      </c>
      <c r="Z18" s="38">
        <f>IF($BH18=1,Z17+($B$3*(L18-Z17)),Z17-($B$3*(L18-Z17)))</f>
        <v>0.83720833333333344</v>
      </c>
      <c r="AA18" s="38">
        <f>IF($BH18=1,AA17+($B$3*(M18-AA17)),AA17-($B$3*(M18-AA17)))</f>
        <v>0.72417088530838492</v>
      </c>
      <c r="AB18" s="38">
        <f>IF($BH18=1,AB17+($B$3*(N18-AB17)),AB17-($B$3*(N18-AB17)))</f>
        <v>0.17472786458333348</v>
      </c>
      <c r="AC18" s="38">
        <f>IF($BH18=1,AC17+($B$3*(O18-AC17)),AC17-($B$3*(O18-AC17)))</f>
        <v>0.41846999670631518</v>
      </c>
      <c r="AD18" s="38">
        <f>IF($BH18=1,AD17+($B$3*(P18-AD17)),AD17-($B$3*(P18-AD17)))</f>
        <v>2.475024667906951</v>
      </c>
      <c r="AE18" s="39">
        <f>IF($BH18=2,AE17+($B$3*(D18-AE17)),AE17-($B$3*(D18-AE17)))</f>
        <v>1.6250260416666595</v>
      </c>
      <c r="AF18" s="39">
        <f>IF($BH18=2,AF17+($B$3*(E18-AF17)),AF17-($B$3*(E18-AF17)))</f>
        <v>1.6250260416666595</v>
      </c>
      <c r="AG18" s="39">
        <f>IF($BH18=2,AG17+($B$3*(F18-AG17)),AG17-($B$3*(F18-AG17)))</f>
        <v>3.4053017306857609</v>
      </c>
      <c r="AH18" s="39">
        <f>IF($BH18=2,AH17+($B$3*(G18-AH17)),AH17-($B$3*(G18-AH17)))</f>
        <v>3.4053017306857605</v>
      </c>
      <c r="AI18" s="39">
        <f>IF($BH18=2,AI17+($B$3*(H18-AI17)),AI17-($B$3*(H18-AI17)))</f>
        <v>1.8508726668491529</v>
      </c>
      <c r="AJ18" s="39">
        <f>IF($BH18=2,AJ17+($B$3*(I18-AJ17)),AJ17-($B$3*(I18-AJ17)))</f>
        <v>1.8508726668491526</v>
      </c>
      <c r="AK18" s="39">
        <f>IF($BH18=2,AK17+($B$3*(J18-AK17)),AK17-($B$3*(J18-AK17)))</f>
        <v>0.48393921383425398</v>
      </c>
      <c r="AL18" s="39">
        <f>IF($BH18=2,AL17+($B$3*(K18-AL17)),AL17-($B$3*(K18-AL17)))</f>
        <v>3.5498437500000009</v>
      </c>
      <c r="AM18" s="39">
        <f>IF($BH18=2,AM17+($B$3*(L18-AM17)),AM17-($B$3*(L18-AM17)))</f>
        <v>1.2010312496369999</v>
      </c>
      <c r="AN18" s="39">
        <f>IF($BH18=2,AN17+($B$3*(M18-AN17)),AN17-($B$3*(M18-AN17)))</f>
        <v>0.60692868449614734</v>
      </c>
      <c r="AO18" s="39">
        <f>IF($BH18=2,AO17+($B$3*(N18-AO17)),AO17-($B$3*(N18-AO17)))</f>
        <v>0.15045014105902729</v>
      </c>
      <c r="AP18" s="39">
        <f>IF($BH18=2,AP17+($B$3*(O18-AP17)),AP17-($B$3*(O18-AP17)))</f>
        <v>0.38888473659670147</v>
      </c>
      <c r="AQ18" s="39">
        <f>IF($BH18=2,AQ17+($B$3*(P18-AQ17)),AQ17-($B$3*(P18-AQ17)))</f>
        <v>2.771267343379165</v>
      </c>
      <c r="AR18" s="37">
        <f>IF($BH18=3,AR17+($B$3*(D18-AR17)),AR17-($B$3*(D18-AR17)))</f>
        <v>1.0780937499999936</v>
      </c>
      <c r="AS18" s="37">
        <f>IF($BH18=3,AS17+($B$3*(E18-AS17)),AS17-($B$3*(E18-AS17)))</f>
        <v>1.0780937499999936</v>
      </c>
      <c r="AT18" s="37">
        <f>IF($BH18=3,AT17+($B$3*(F18-AT17)),AT17-($B$3*(F18-AT17)))</f>
        <v>1.3830702039930465</v>
      </c>
      <c r="AU18" s="37">
        <f>IF($BH18=3,AU17+($B$3*(G18-AU17)),AU17-($B$3*(G18-AU17)))</f>
        <v>1.3830702039930463</v>
      </c>
      <c r="AV18" s="37">
        <f>IF($BH18=3,AV17+($B$3*(H18-AV17)),AV17-($B$3*(H18-AV17)))</f>
        <v>1.2154822310251856</v>
      </c>
      <c r="AW18" s="37">
        <f>IF($BH18=3,AW17+($B$3*(I18-AW17)),AW17-($B$3*(I18-AW17)))</f>
        <v>1.2154822310251856</v>
      </c>
      <c r="AX18" s="37">
        <f>IF($BH18=3,AX17+($B$3*(J18-AX17)),AX17-($B$3*(J18-AX17)))</f>
        <v>0.67639363451627232</v>
      </c>
      <c r="AY18" s="37">
        <f>IF($BH18=3,AY17+($B$3*(K18-AY17)),AY17-($B$3*(K18-AY17)))</f>
        <v>0.82531249999998813</v>
      </c>
      <c r="AZ18" s="37">
        <f>IF($BH18=3,AZ17+($B$3*(L18-AZ17)),AZ17-($B$3*(L18-AZ17)))</f>
        <v>0.48314583333333327</v>
      </c>
      <c r="BA18" s="37">
        <f>IF($BH18=3,BA17+($B$3*(M18-BA17)),BA17-($B$3*(M18-BA17)))</f>
        <v>0.79951985676287041</v>
      </c>
      <c r="BB18" s="37">
        <f>IF($BH18=3,BB17+($B$3*(N18-BB17)),BB17-($B$3*(N18-BB17)))</f>
        <v>0.26136062282986089</v>
      </c>
      <c r="BC18" s="37">
        <f>IF($BH18=3,BC17+($B$3*(O18-BC17)),BC17-($B$3*(O18-BC17)))</f>
        <v>0.51217225748944506</v>
      </c>
      <c r="BD18" s="37">
        <f>IF($BH18=3,BD17+($B$3*(P18-BD17)),BD17-($B$3*(P18-BD17)))</f>
        <v>1.7325644444393218</v>
      </c>
      <c r="BE18" s="40">
        <f>SQRT(((D18-R17)^2)+((E18-S17)^2)+((F18-T17)^2)+((G18-U17)^2)+((H18-V17)^2)+((I18-W17)^2)+((J18-X17)^2)+((K18-Y17)^2)+((L18-Z17)^2)+((M18-AA17)^2)+((N18-AB17)^2)+((O18-AC17)^2)+((P18-AD17)^2))</f>
        <v>3.2721250986532948</v>
      </c>
      <c r="BF18" s="40">
        <f>SQRT(((D18-AE17)^2)+((E18-AF17)^2)+((F18-AG17)^2)+((G18-AH17)^2)+((H18-AI17)^2)+((I18-AJ17)^2)+((J18-AK17)^2)+((K18-AL17)^2)+((L18-AM17)^2)+((M18-AN17)^2)+((N18-AO17)^2)+((O18-AP17)^2)+((P18-AQ17)^2))</f>
        <v>1.1037014346136289</v>
      </c>
      <c r="BG18" s="40">
        <f>SQRT(((D18-AR17)^2)+((E18-AS17)^2)+((F18-AT17)^2)+((G18-AU17)^2)+((H18-AV17)^2)+((I18-AW17)^2)+((J18-AX17)^2)+((K18-AY17)^2)+((L18-AZ17)^2)+((M18-BA17)^2)+((N18-BB17)^2)+((O18-BC17)^2)+((P18-BD17)^2))</f>
        <v>4.4555015075248798</v>
      </c>
      <c r="BH18" s="45">
        <f>IF(AND(BE18&lt;BF18,BE18&lt;BG18),1,IF(AND(BF18&lt;BE18,BF18&lt;BG18),2,3))</f>
        <v>2</v>
      </c>
      <c r="BI18" s="44"/>
    </row>
    <row r="19" spans="1:61" x14ac:dyDescent="0.25">
      <c r="A19" s="44"/>
      <c r="B19" s="45">
        <v>4</v>
      </c>
      <c r="C19" s="40" t="s">
        <v>130</v>
      </c>
      <c r="D19" s="40">
        <v>2.2760416666659999</v>
      </c>
      <c r="E19" s="40">
        <v>2.2760416666659999</v>
      </c>
      <c r="F19" s="40">
        <v>3.06442599826388</v>
      </c>
      <c r="G19" s="40">
        <v>3.06442599826388</v>
      </c>
      <c r="H19" s="40">
        <v>1.7505501987272101</v>
      </c>
      <c r="I19" s="40">
        <v>1.7505501987272101</v>
      </c>
      <c r="J19" s="40">
        <v>0.33545194514356402</v>
      </c>
      <c r="K19" s="40">
        <v>4.0729166666000003</v>
      </c>
      <c r="L19" s="40">
        <v>1.4270833332999999</v>
      </c>
      <c r="M19" s="40">
        <v>0.52151677978883804</v>
      </c>
      <c r="N19" s="40">
        <v>5.2408854166600002E-2</v>
      </c>
      <c r="O19" s="40">
        <v>0.22892980183162401</v>
      </c>
      <c r="P19" s="40">
        <v>3.31535546114505</v>
      </c>
      <c r="Q19" s="45">
        <v>2</v>
      </c>
      <c r="R19" s="38">
        <f>IF($BH19=1,R18+($B$3*(D19-R18)),R18-($B$3*(D19-R18)))</f>
        <v>2.4496239583254145</v>
      </c>
      <c r="S19" s="38">
        <f>IF($BH19=1,S18+($B$3*(E19-S18)),S18-($B$3*(E19-S18)))</f>
        <v>2.4496239583254145</v>
      </c>
      <c r="T19" s="38">
        <f>IF($BH19=1,T18+($B$3*(F19-T18)),T18-($B$3*(F19-T18)))</f>
        <v>5.383589442263661</v>
      </c>
      <c r="U19" s="38">
        <f>IF($BH19=1,U18+($B$3*(G19-U18)),U18-($B$3*(G19-U18)))</f>
        <v>5.383589442263661</v>
      </c>
      <c r="V19" s="38">
        <f>IF($BH19=1,V18+($B$3*(H19-V18)),V18-($B$3*(H19-V18)))</f>
        <v>2.3468051234396525</v>
      </c>
      <c r="W19" s="38">
        <f>IF($BH19=1,W18+($B$3*(I19-W18)),W18-($B$3*(I19-W18)))</f>
        <v>2.3468051234396525</v>
      </c>
      <c r="X19" s="38">
        <f>IF($BH19=1,X18+($B$3*(J19-X18)),X18-($B$3*(J19-X18)))</f>
        <v>0.81665436446535777</v>
      </c>
      <c r="Y19" s="38">
        <f>IF($BH19=1,Y18+($B$3*(K19-Y18)),Y18-($B$3*(K19-Y18)))</f>
        <v>2.4680625000066678</v>
      </c>
      <c r="Z19" s="38">
        <f>IF($BH19=1,Z18+($B$3*(L19-Z18)),Z18-($B$3*(L19-Z18)))</f>
        <v>0.77822083333666681</v>
      </c>
      <c r="AA19" s="38">
        <f>IF($BH19=1,AA18+($B$3*(M19-AA18)),AA18-($B$3*(M19-AA18)))</f>
        <v>0.74443629586033966</v>
      </c>
      <c r="AB19" s="38">
        <f>IF($BH19=1,AB18+($B$3*(N19-AB18)),AB18-($B$3*(N19-AB18)))</f>
        <v>0.18695976562500682</v>
      </c>
      <c r="AC19" s="38">
        <f>IF($BH19=1,AC18+($B$3*(O19-AC18)),AC18-($B$3*(O19-AC18)))</f>
        <v>0.43742401619378429</v>
      </c>
      <c r="AD19" s="38">
        <f>IF($BH19=1,AD18+($B$3*(P19-AD18)),AD18-($B$3*(P19-AD18)))</f>
        <v>2.390991588583141</v>
      </c>
      <c r="AE19" s="39">
        <f>IF($BH19=2,AE18+($B$3*(D19-AE18)),AE18-($B$3*(D19-AE18)))</f>
        <v>1.6901276041665936</v>
      </c>
      <c r="AF19" s="39">
        <f>IF($BH19=2,AF18+($B$3*(E19-AF18)),AF18-($B$3*(E19-AF18)))</f>
        <v>1.6901276041665936</v>
      </c>
      <c r="AG19" s="39">
        <f>IF($BH19=2,AG18+($B$3*(F19-AG18)),AG18-($B$3*(F19-AG18)))</f>
        <v>3.371214157443573</v>
      </c>
      <c r="AH19" s="39">
        <f>IF($BH19=2,AH18+($B$3*(G19-AH18)),AH18-($B$3*(G19-AH18)))</f>
        <v>3.3712141574435726</v>
      </c>
      <c r="AI19" s="39">
        <f>IF($BH19=2,AI18+($B$3*(H19-AI18)),AI18-($B$3*(H19-AI18)))</f>
        <v>1.8408404200369586</v>
      </c>
      <c r="AJ19" s="39">
        <f>IF($BH19=2,AJ18+($B$3*(I19-AJ18)),AJ18-($B$3*(I19-AJ18)))</f>
        <v>1.8408404200369584</v>
      </c>
      <c r="AK19" s="39">
        <f>IF($BH19=2,AK18+($B$3*(J19-AK18)),AK18-($B$3*(J19-AK18)))</f>
        <v>0.46909048696518496</v>
      </c>
      <c r="AL19" s="39">
        <f>IF($BH19=2,AL18+($B$3*(K19-AL18)),AL18-($B$3*(K19-AL18)))</f>
        <v>3.6021510416600009</v>
      </c>
      <c r="AM19" s="39">
        <f>IF($BH19=2,AM18+($B$3*(L19-AM18)),AM18-($B$3*(L19-AM18)))</f>
        <v>1.2236364580032999</v>
      </c>
      <c r="AN19" s="39">
        <f>IF($BH19=2,AN18+($B$3*(M19-AN18)),AN18-($B$3*(M19-AN18)))</f>
        <v>0.59838749402541636</v>
      </c>
      <c r="AO19" s="39">
        <f>IF($BH19=2,AO18+($B$3*(N19-AO18)),AO18-($B$3*(N19-AO18)))</f>
        <v>0.14064601236978455</v>
      </c>
      <c r="AP19" s="39">
        <f>IF($BH19=2,AP18+($B$3*(O19-AP18)),AP18-($B$3*(O19-AP18)))</f>
        <v>0.37288924312019373</v>
      </c>
      <c r="AQ19" s="39">
        <f>IF($BH19=2,AQ18+($B$3*(P19-AQ18)),AQ18-($B$3*(P19-AQ18)))</f>
        <v>2.8256761551557537</v>
      </c>
      <c r="AR19" s="37">
        <f>IF($BH19=3,AR18+($B$3*(D19-AR18)),AR18-($B$3*(D19-AR18)))</f>
        <v>0.95829895833339296</v>
      </c>
      <c r="AS19" s="37">
        <f>IF($BH19=3,AS18+($B$3*(E19-AS18)),AS18-($B$3*(E19-AS18)))</f>
        <v>0.95829895833339296</v>
      </c>
      <c r="AT19" s="37">
        <f>IF($BH19=3,AT18+($B$3*(F19-AT18)),AT18-($B$3*(F19-AT18)))</f>
        <v>1.2149346245659631</v>
      </c>
      <c r="AU19" s="37">
        <f>IF($BH19=3,AU18+($B$3*(G19-AU18)),AU18-($B$3*(G19-AU18)))</f>
        <v>1.2149346245659629</v>
      </c>
      <c r="AV19" s="37">
        <f>IF($BH19=3,AV18+($B$3*(H19-AV18)),AV18-($B$3*(H19-AV18)))</f>
        <v>1.1619754342549831</v>
      </c>
      <c r="AW19" s="37">
        <f>IF($BH19=3,AW18+($B$3*(I19-AW18)),AW18-($B$3*(I19-AW18)))</f>
        <v>1.1619754342549831</v>
      </c>
      <c r="AX19" s="37">
        <f>IF($BH19=3,AX18+($B$3*(J19-AX18)),AX18-($B$3*(J19-AX18)))</f>
        <v>0.71048780345354312</v>
      </c>
      <c r="AY19" s="37">
        <f>IF($BH19=3,AY18+($B$3*(K19-AY18)),AY18-($B$3*(K19-AY18)))</f>
        <v>0.50055208333998691</v>
      </c>
      <c r="AZ19" s="37">
        <f>IF($BH19=3,AZ18+($B$3*(L19-AZ18)),AZ18-($B$3*(L19-AZ18)))</f>
        <v>0.38875208333666661</v>
      </c>
      <c r="BA19" s="37">
        <f>IF($BH19=3,BA18+($B$3*(M19-BA18)),BA18-($B$3*(M19-BA18)))</f>
        <v>0.82732016446027368</v>
      </c>
      <c r="BB19" s="37">
        <f>IF($BH19=3,BB18+($B$3*(N19-BB18)),BB18-($B$3*(N19-BB18)))</f>
        <v>0.28225579969618697</v>
      </c>
      <c r="BC19" s="37">
        <f>IF($BH19=3,BC18+($B$3*(O19-BC18)),BC18-($B$3*(O19-BC18)))</f>
        <v>0.54049650305522712</v>
      </c>
      <c r="BD19" s="37">
        <f>IF($BH19=3,BD18+($B$3*(P19-BD18)),BD18-($B$3*(P19-BD18)))</f>
        <v>1.5742853427687489</v>
      </c>
      <c r="BE19" s="40">
        <f>SQRT(((D19-R18)^2)+((E19-S18)^2)+((F19-T18)^2)+((G19-U18)^2)+((H19-V18)^2)+((I19-W18)^2)+((J19-X18)^2)+((K19-Y18)^2)+((L19-Z18)^2)+((M19-AA18)^2)+((N19-AB18)^2)+((O19-AC18)^2)+((P19-AD18)^2))</f>
        <v>3.6046561174580738</v>
      </c>
      <c r="BF19" s="40">
        <f>SQRT(((D19-AE18)^2)+((E19-AF18)^2)+((F19-AG18)^2)+((G19-AH18)^2)+((H19-AI18)^2)+((I19-AJ18)^2)+((J19-AK18)^2)+((K19-AL18)^2)+((L19-AM18)^2)+((M19-AN18)^2)+((N19-AO18)^2)+((O19-AP18)^2)+((P19-AQ18)^2))</f>
        <v>1.3362044945060016</v>
      </c>
      <c r="BG19" s="40">
        <f>SQRT(((D19-AR18)^2)+((E19-AS18)^2)+((F19-AT18)^2)+((G19-AU18)^2)+((H19-AV18)^2)+((I19-AW18)^2)+((J19-AX18)^2)+((K19-AY18)^2)+((L19-AZ18)^2)+((M19-BA18)^2)+((N19-BB18)^2)+((O19-BC18)^2)+((P19-BD18)^2))</f>
        <v>4.8329350090877448</v>
      </c>
      <c r="BH19" s="45">
        <f>IF(AND(BE19&lt;BF19,BE19&lt;BG19),1,IF(AND(BF19&lt;BE19,BF19&lt;BG19),2,3))</f>
        <v>2</v>
      </c>
      <c r="BI19" s="44"/>
    </row>
    <row r="20" spans="1:61" x14ac:dyDescent="0.25">
      <c r="A20" s="44"/>
      <c r="B20" s="46">
        <v>5</v>
      </c>
      <c r="C20" s="40" t="s">
        <v>133</v>
      </c>
      <c r="D20" s="40">
        <v>0.98958333333333304</v>
      </c>
      <c r="E20" s="40">
        <v>0.98958333333333304</v>
      </c>
      <c r="F20" s="40">
        <v>1.84364149305555</v>
      </c>
      <c r="G20" s="40">
        <v>1.84364149305555</v>
      </c>
      <c r="H20" s="40">
        <v>1.35780760531658</v>
      </c>
      <c r="I20" s="40">
        <v>1.35780760531658</v>
      </c>
      <c r="J20" s="40">
        <v>0.68924724854334596</v>
      </c>
      <c r="K20" s="40">
        <v>1.1458333333333299</v>
      </c>
      <c r="L20" s="40">
        <v>0.47916666666666602</v>
      </c>
      <c r="M20" s="40">
        <v>0.82708333333333295</v>
      </c>
      <c r="N20" s="40">
        <v>0.37353515625</v>
      </c>
      <c r="O20" s="40">
        <v>0.61117522548774805</v>
      </c>
      <c r="P20" s="40">
        <v>1.3967975286422001</v>
      </c>
      <c r="Q20" s="45">
        <v>3</v>
      </c>
      <c r="R20" s="38">
        <f>IF($BH20=1,R19+($B$3*(D20-R19)),R19-($B$3*(D20-R19)))</f>
        <v>2.5956280208246225</v>
      </c>
      <c r="S20" s="38">
        <f>IF($BH20=1,S19+($B$3*(E20-S19)),S19-($B$3*(E20-S19)))</f>
        <v>2.5956280208246225</v>
      </c>
      <c r="T20" s="38">
        <f>IF($BH20=1,T19+($B$3*(F20-T19)),T19-($B$3*(F20-T19)))</f>
        <v>5.7375842371844721</v>
      </c>
      <c r="U20" s="38">
        <f>IF($BH20=1,U19+($B$3*(G20-U19)),U19-($B$3*(G20-U19)))</f>
        <v>5.7375842371844721</v>
      </c>
      <c r="V20" s="38">
        <f>IF($BH20=1,V19+($B$3*(H20-V19)),V19-($B$3*(H20-V19)))</f>
        <v>2.4457048752519599</v>
      </c>
      <c r="W20" s="38">
        <f>IF($BH20=1,W19+($B$3*(I20-W19)),W19-($B$3*(I20-W19)))</f>
        <v>2.4457048752519599</v>
      </c>
      <c r="X20" s="38">
        <f>IF($BH20=1,X19+($B$3*(J20-X19)),X19-($B$3*(J20-X19)))</f>
        <v>0.82939507605755891</v>
      </c>
      <c r="Y20" s="38">
        <f>IF($BH20=1,Y19+($B$3*(K20-Y19)),Y19-($B$3*(K20-Y19)))</f>
        <v>2.6002854166740015</v>
      </c>
      <c r="Z20" s="38">
        <f>IF($BH20=1,Z19+($B$3*(L20-Z19)),Z19-($B$3*(L20-Z19)))</f>
        <v>0.80812625000366689</v>
      </c>
      <c r="AA20" s="38">
        <f>IF($BH20=1,AA19+($B$3*(M20-AA19)),AA19-($B$3*(M20-AA19)))</f>
        <v>0.73617159211304029</v>
      </c>
      <c r="AB20" s="38">
        <f>IF($BH20=1,AB19+($B$3*(N20-AB19)),AB19-($B$3*(N20-AB19)))</f>
        <v>0.16830222656250751</v>
      </c>
      <c r="AC20" s="38">
        <f>IF($BH20=1,AC19+($B$3*(O20-AC19)),AC19-($B$3*(O20-AC19)))</f>
        <v>0.42004889526438793</v>
      </c>
      <c r="AD20" s="38">
        <f>IF($BH20=1,AD19+($B$3*(P20-AD19)),AD19-($B$3*(P20-AD19)))</f>
        <v>2.490410994577235</v>
      </c>
      <c r="AE20" s="39">
        <f>IF($BH20=2,AE19+($B$3*(D20-AE19)),AE19-($B$3*(D20-AE19)))</f>
        <v>1.7601820312499197</v>
      </c>
      <c r="AF20" s="39">
        <f>IF($BH20=2,AF19+($B$3*(E20-AF19)),AF19-($B$3*(E20-AF19)))</f>
        <v>1.7601820312499197</v>
      </c>
      <c r="AG20" s="39">
        <f>IF($BH20=2,AG19+($B$3*(F20-AG19)),AG19-($B$3*(F20-AG19)))</f>
        <v>3.5239714238823754</v>
      </c>
      <c r="AH20" s="39">
        <f>IF($BH20=2,AH19+($B$3*(G20-AH19)),AH19-($B$3*(G20-AH19)))</f>
        <v>3.5239714238823749</v>
      </c>
      <c r="AI20" s="39">
        <f>IF($BH20=2,AI19+($B$3*(H20-AI19)),AI19-($B$3*(H20-AI19)))</f>
        <v>1.8891437015089965</v>
      </c>
      <c r="AJ20" s="39">
        <f>IF($BH20=2,AJ19+($B$3*(I20-AJ19)),AJ19-($B$3*(I20-AJ19)))</f>
        <v>1.8891437015089962</v>
      </c>
      <c r="AK20" s="39">
        <f>IF($BH20=2,AK19+($B$3*(J20-AK19)),AK19-($B$3*(J20-AK19)))</f>
        <v>0.44707481080736888</v>
      </c>
      <c r="AL20" s="39">
        <f>IF($BH20=2,AL19+($B$3*(K20-AL19)),AL19-($B$3*(K20-AL19)))</f>
        <v>3.8477828124926678</v>
      </c>
      <c r="AM20" s="39">
        <f>IF($BH20=2,AM19+($B$3*(L20-AM19)),AM19-($B$3*(L20-AM19)))</f>
        <v>1.2980834371369632</v>
      </c>
      <c r="AN20" s="39">
        <f>IF($BH20=2,AN19+($B$3*(M20-AN19)),AN19-($B$3*(M20-AN19)))</f>
        <v>0.57551791009462472</v>
      </c>
      <c r="AO20" s="39">
        <f>IF($BH20=2,AO19+($B$3*(N20-AO19)),AO19-($B$3*(N20-AO19)))</f>
        <v>0.117357097981763</v>
      </c>
      <c r="AP20" s="39">
        <f>IF($BH20=2,AP19+($B$3*(O20-AP19)),AP19-($B$3*(O20-AP19)))</f>
        <v>0.3490606448834383</v>
      </c>
      <c r="AQ20" s="39">
        <f>IF($BH20=2,AQ19+($B$3*(P20-AQ19)),AQ19-($B$3*(P20-AQ19)))</f>
        <v>2.9685640178071089</v>
      </c>
      <c r="AR20" s="37">
        <f>IF($BH20=3,AR19+($B$3*(D20-AR19)),AR19-($B$3*(D20-AR19)))</f>
        <v>0.96142739583338699</v>
      </c>
      <c r="AS20" s="37">
        <f>IF($BH20=3,AS19+($B$3*(E20-AS19)),AS19-($B$3*(E20-AS19)))</f>
        <v>0.96142739583338699</v>
      </c>
      <c r="AT20" s="37">
        <f>IF($BH20=3,AT19+($B$3*(F20-AT19)),AT19-($B$3*(F20-AT19)))</f>
        <v>1.2778053114149217</v>
      </c>
      <c r="AU20" s="37">
        <f>IF($BH20=3,AU19+($B$3*(G20-AU19)),AU19-($B$3*(G20-AU19)))</f>
        <v>1.2778053114149217</v>
      </c>
      <c r="AV20" s="37">
        <f>IF($BH20=3,AV19+($B$3*(H20-AV19)),AV19-($B$3*(H20-AV19)))</f>
        <v>1.1815586513611427</v>
      </c>
      <c r="AW20" s="37">
        <f>IF($BH20=3,AW19+($B$3*(I20-AW19)),AW19-($B$3*(I20-AW19)))</f>
        <v>1.1815586513611427</v>
      </c>
      <c r="AX20" s="37">
        <f>IF($BH20=3,AX19+($B$3*(J20-AX19)),AX19-($B$3*(J20-AX19)))</f>
        <v>0.70836374796252344</v>
      </c>
      <c r="AY20" s="37">
        <f>IF($BH20=3,AY19+($B$3*(K20-AY19)),AY19-($B$3*(K20-AY19)))</f>
        <v>0.56508020833932116</v>
      </c>
      <c r="AZ20" s="37">
        <f>IF($BH20=3,AZ19+($B$3*(L20-AZ19)),AZ19-($B$3*(L20-AZ19)))</f>
        <v>0.39779354166966657</v>
      </c>
      <c r="BA20" s="37">
        <f>IF($BH20=3,BA19+($B$3*(M20-BA19)),BA19-($B$3*(M20-BA19)))</f>
        <v>0.8272964813475796</v>
      </c>
      <c r="BB20" s="37">
        <f>IF($BH20=3,BB19+($B$3*(N20-BB19)),BB19-($B$3*(N20-BB19)))</f>
        <v>0.29138373535156825</v>
      </c>
      <c r="BC20" s="37">
        <f>IF($BH20=3,BC19+($B$3*(O20-BC19)),BC19-($B$3*(O20-BC19)))</f>
        <v>0.54756437529847923</v>
      </c>
      <c r="BD20" s="37">
        <f>IF($BH20=3,BD19+($B$3*(P20-BD19)),BD19-($B$3*(P20-BD19)))</f>
        <v>1.556536561356094</v>
      </c>
      <c r="BE20" s="40">
        <f>SQRT(((D20-R19)^2)+((E20-S19)^2)+((F20-T19)^2)+((G20-U19)^2)+((H20-V19)^2)+((I20-W19)^2)+((J20-X19)^2)+((K20-Y19)^2)+((L20-Z19)^2)+((M20-AA19)^2)+((N20-AB19)^2)+((O20-AC19)^2)+((P20-AD19)^2))</f>
        <v>5.8477637229031387</v>
      </c>
      <c r="BF20" s="40">
        <f>SQRT(((D20-AE19)^2)+((E20-AF19)^2)+((F20-AG19)^2)+((G20-AH19)^2)+((H20-AI19)^2)+((I20-AJ19)^2)+((J20-AK19)^2)+((K20-AL19)^2)+((L20-AM19)^2)+((M20-AN19)^2)+((N20-AO19)^2)+((O20-AP19)^2)+((P20-AQ19)^2))</f>
        <v>3.8673423528353115</v>
      </c>
      <c r="BG20" s="40">
        <f>SQRT(((D20-AR19)^2)+((E20-AS19)^2)+((F20-AT19)^2)+((G20-AU19)^2)+((H20-AV19)^2)+((I20-AW19)^2)+((J20-AX19)^2)+((K20-AY19)^2)+((L20-AZ19)^2)+((M20-BA19)^2)+((N20-BB19)^2)+((O20-BC19)^2)+((P20-BD19)^2))</f>
        <v>1.1571714601951659</v>
      </c>
      <c r="BH20" s="45">
        <f>IF(AND(BE20&lt;BF20,BE20&lt;BG20),1,IF(AND(BF20&lt;BE20,BF20&lt;BG20),2,3))</f>
        <v>3</v>
      </c>
      <c r="BI20" s="44"/>
    </row>
    <row r="21" spans="1:61" x14ac:dyDescent="0.25">
      <c r="A21" s="44"/>
      <c r="B21" s="46">
        <v>6</v>
      </c>
      <c r="C21" s="40" t="s">
        <v>127</v>
      </c>
      <c r="D21" s="40">
        <v>2.3749999999999898</v>
      </c>
      <c r="E21" s="40">
        <v>2.3749999999999898</v>
      </c>
      <c r="F21" s="40">
        <v>4.6302083333333304</v>
      </c>
      <c r="G21" s="40">
        <v>4.6302083333333304</v>
      </c>
      <c r="H21" s="40">
        <v>2.15179188894589</v>
      </c>
      <c r="I21" s="40">
        <v>2.15179188894589</v>
      </c>
      <c r="J21" s="40">
        <v>0.77727784026996605</v>
      </c>
      <c r="K21" s="40">
        <v>2.0625</v>
      </c>
      <c r="L21" s="40">
        <v>0.70833333333333304</v>
      </c>
      <c r="M21" s="40">
        <v>0.76241515837104001</v>
      </c>
      <c r="N21" s="40">
        <v>0.18853081597222199</v>
      </c>
      <c r="O21" s="40">
        <v>0.434201354180548</v>
      </c>
      <c r="P21" s="40">
        <v>2.18885091283533</v>
      </c>
      <c r="Q21" s="64">
        <v>1</v>
      </c>
      <c r="R21" s="41">
        <f>IF($BH21=1,R20+($B$3*(D21-R20)),R20-($B$3*(D21-R20)))</f>
        <v>2.5735652187421594</v>
      </c>
      <c r="S21" s="41">
        <f>IF($BH21=1,S20+($B$3*(E21-S20)),S20-($B$3*(E21-S20)))</f>
        <v>2.5735652187421594</v>
      </c>
      <c r="T21" s="41">
        <f>IF($BH21=1,T20+($B$3*(F21-T20)),T20-($B$3*(F21-T20)))</f>
        <v>5.6268466467993576</v>
      </c>
      <c r="U21" s="41">
        <f>IF($BH21=1,U20+($B$3*(G21-U20)),U20-($B$3*(G21-U20)))</f>
        <v>5.6268466467993576</v>
      </c>
      <c r="V21" s="41">
        <f>IF($BH21=1,V20+($B$3*(H21-V20)),V20-($B$3*(H21-V20)))</f>
        <v>2.416313576621353</v>
      </c>
      <c r="W21" s="41">
        <f>IF($BH21=1,W20+($B$3*(I21-W20)),W20-($B$3*(I21-W20)))</f>
        <v>2.416313576621353</v>
      </c>
      <c r="X21" s="41">
        <f>IF($BH21=1,X20+($B$3*(J21-X20)),X20-($B$3*(J21-X20)))</f>
        <v>0.82418335247879959</v>
      </c>
      <c r="Y21" s="41">
        <f>IF($BH21=1,Y20+($B$3*(K21-Y20)),Y20-($B$3*(K21-Y20)))</f>
        <v>2.5465068750066013</v>
      </c>
      <c r="Z21" s="41">
        <f>IF($BH21=1,Z20+($B$3*(L21-Z20)),Z20-($B$3*(L21-Z20)))</f>
        <v>0.79814695833663352</v>
      </c>
      <c r="AA21" s="41">
        <f>IF($BH21=1,AA20+($B$3*(M21-AA20)),AA20-($B$3*(M21-AA20)))</f>
        <v>0.73879594873884025</v>
      </c>
      <c r="AB21" s="41">
        <f>IF($BH21=1,AB20+($B$3*(N21-AB20)),AB20-($B$3*(N21-AB20)))</f>
        <v>0.17032508550347897</v>
      </c>
      <c r="AC21" s="41">
        <f>IF($BH21=1,AC20+($B$3*(O21-AC20)),AC20-($B$3*(O21-AC20)))</f>
        <v>0.42146414115600395</v>
      </c>
      <c r="AD21" s="41">
        <f>IF($BH21=1,AD20+($B$3*(P21-AD20)),AD20-($B$3*(P21-AD20)))</f>
        <v>2.4602549864030445</v>
      </c>
      <c r="AE21" s="42">
        <f>IF($BH21=2,AE20+($B$3*(D21-AE20)),AE20-($B$3*(D21-AE20)))</f>
        <v>1.6987002343749127</v>
      </c>
      <c r="AF21" s="42">
        <f>IF($BH21=2,AF20+($B$3*(E21-AF20)),AF20-($B$3*(E21-AF20)))</f>
        <v>1.6987002343749127</v>
      </c>
      <c r="AG21" s="42">
        <f>IF($BH21=2,AG20+($B$3*(F21-AG20)),AG20-($B$3*(F21-AG20)))</f>
        <v>3.4133477329372797</v>
      </c>
      <c r="AH21" s="42">
        <f>IF($BH21=2,AH20+($B$3*(G21-AH20)),AH20-($B$3*(G21-AH20)))</f>
        <v>3.4133477329372792</v>
      </c>
      <c r="AI21" s="42">
        <f>IF($BH21=2,AI20+($B$3*(H21-AI20)),AI20-($B$3*(H21-AI20)))</f>
        <v>1.8628788827653071</v>
      </c>
      <c r="AJ21" s="42">
        <f>IF($BH21=2,AJ20+($B$3*(I21-AJ20)),AJ20-($B$3*(I21-AJ20)))</f>
        <v>1.8628788827653069</v>
      </c>
      <c r="AK21" s="42">
        <f>IF($BH21=2,AK20+($B$3*(J21-AK20)),AK20-($B$3*(J21-AK20)))</f>
        <v>0.41405450786110914</v>
      </c>
      <c r="AL21" s="42">
        <f>IF($BH21=2,AL20+($B$3*(K21-AL20)),AL20-($B$3*(K21-AL20)))</f>
        <v>4.0263110937419349</v>
      </c>
      <c r="AM21" s="42">
        <f>IF($BH21=2,AM20+($B$3*(L21-AM20)),AM20-($B$3*(L21-AM20)))</f>
        <v>1.3570584475173262</v>
      </c>
      <c r="AN21" s="42">
        <f>IF($BH21=2,AN20+($B$3*(M21-AN20)),AN20-($B$3*(M21-AN20)))</f>
        <v>0.55682818526698319</v>
      </c>
      <c r="AO21" s="42">
        <f>IF($BH21=2,AO20+($B$3*(N21-AO20)),AO20-($B$3*(N21-AO20)))</f>
        <v>0.1102397261827171</v>
      </c>
      <c r="AP21" s="42">
        <f>IF($BH21=2,AP20+($B$3*(O21-AP20)),AP20-($B$3*(O21-AP20)))</f>
        <v>0.34054657395372734</v>
      </c>
      <c r="AQ21" s="42">
        <f>IF($BH21=2,AQ20+($B$3*(P21-AQ20)),AQ20-($B$3*(P21-AQ20)))</f>
        <v>3.0465353283042869</v>
      </c>
      <c r="AR21" s="43">
        <f>IF($BH21=3,AR20+($B$3*(D21-AR20)),AR20-($B$3*(D21-AR20)))</f>
        <v>0.82007013541672669</v>
      </c>
      <c r="AS21" s="43">
        <f>IF($BH21=3,AS20+($B$3*(E21-AS20)),AS20-($B$3*(E21-AS20)))</f>
        <v>0.82007013541672669</v>
      </c>
      <c r="AT21" s="43">
        <f>IF($BH21=3,AT20+($B$3*(F21-AT20)),AT20-($B$3*(F21-AT20)))</f>
        <v>0.94256500922308084</v>
      </c>
      <c r="AU21" s="43">
        <f>IF($BH21=3,AU20+($B$3*(G21-AU20)),AU20-($B$3*(G21-AU20)))</f>
        <v>0.94256500922308084</v>
      </c>
      <c r="AV21" s="43">
        <f>IF($BH21=3,AV20+($B$3*(H21-AV20)),AV20-($B$3*(H21-AV20)))</f>
        <v>1.0845353276026679</v>
      </c>
      <c r="AW21" s="43">
        <f>IF($BH21=3,AW20+($B$3*(I21-AW20)),AW20-($B$3*(I21-AW20)))</f>
        <v>1.0845353276026679</v>
      </c>
      <c r="AX21" s="43">
        <f>IF($BH21=3,AX20+($B$3*(J21-AX20)),AX20-($B$3*(J21-AX20)))</f>
        <v>0.70147233873177917</v>
      </c>
      <c r="AY21" s="43">
        <f>IF($BH21=3,AY20+($B$3*(K21-AY20)),AY20-($B$3*(K21-AY20)))</f>
        <v>0.41533822917325325</v>
      </c>
      <c r="AZ21" s="43">
        <f>IF($BH21=3,AZ20+($B$3*(L21-AZ20)),AZ20-($B$3*(L21-AZ20)))</f>
        <v>0.36673956250329992</v>
      </c>
      <c r="BA21" s="43">
        <f>IF($BH21=3,BA20+($B$3*(M21-BA20)),BA20-($B$3*(M21-BA20)))</f>
        <v>0.8337846136452336</v>
      </c>
      <c r="BB21" s="43">
        <f>IF($BH21=3,BB20+($B$3*(N21-BB20)),BB20-($B$3*(N21-BB20)))</f>
        <v>0.3016690272895029</v>
      </c>
      <c r="BC21" s="43">
        <f>IF($BH21=3,BC20+($B$3*(O21-BC20)),BC20-($B$3*(O21-BC20)))</f>
        <v>0.55890067741027238</v>
      </c>
      <c r="BD21" s="43">
        <f>IF($BH21=3,BD20+($B$3*(P21-BD20)),BD20-($B$3*(P21-BD20)))</f>
        <v>1.4933051262081705</v>
      </c>
      <c r="BE21" s="47">
        <f>SQRT(((D21-R20)^2)+((E21-S20)^2)+((F21-T20)^2)+((G21-U20)^2)+((H21-V20)^2)+((I21-W20)^2)+((J21-X20)^2)+((K21-Y20)^2)+((L21-Z20)^2)+((M21-AA20)^2)+((N21-AB20)^2)+((O21-AC20)^2)+((P21-AD20)^2))</f>
        <v>1.7654491217559636</v>
      </c>
      <c r="BF21" s="47">
        <f>SQRT(((D21-AE20)^2)+((E21-AF20)^2)+((F21-AG20)^2)+((G21-AH20)^2)+((H21-AI20)^2)+((I21-AJ20)^2)+((J21-AK20)^2)+((K21-AL20)^2)+((L21-AM20)^2)+((M21-AN20)^2)+((N21-AO20)^2)+((O21-AP20)^2)+((P21-AQ20)^2))</f>
        <v>2.7641928843627261</v>
      </c>
      <c r="BG21" s="47">
        <f>SQRT(((D21-AR20)^2)+((E21-AS20)^2)+((F21-AT20)^2)+((G21-AU20)^2)+((H21-AV20)^2)+((I21-AW20)^2)+((J21-AX20)^2)+((K21-AY20)^2)+((L21-AZ20)^2)+((M21-BA20)^2)+((N21-BB20)^2)+((O21-BC20)^2)+((P21-BD20)^2))</f>
        <v>5.5791758528824165</v>
      </c>
      <c r="BH21" s="64">
        <f>IF(AND(BE21&lt;BF21,BE21&lt;BG21),1,IF(AND(BF21&lt;BE21,BF21&lt;BG21),2,3))</f>
        <v>1</v>
      </c>
      <c r="BI21" s="44"/>
    </row>
    <row r="22" spans="1:61" x14ac:dyDescent="0.25">
      <c r="A22" s="48">
        <v>2</v>
      </c>
      <c r="B22" s="51">
        <v>7</v>
      </c>
      <c r="C22" s="50" t="s">
        <v>128</v>
      </c>
      <c r="D22" s="50">
        <v>2.1770833333333299</v>
      </c>
      <c r="E22" s="50">
        <v>2.1770833333333299</v>
      </c>
      <c r="F22" s="50">
        <v>4.3957248263888884</v>
      </c>
      <c r="G22" s="50">
        <v>4.3957248263888911</v>
      </c>
      <c r="H22" s="50">
        <v>2.0965983941587116</v>
      </c>
      <c r="I22" s="50">
        <v>2.0965983941587121</v>
      </c>
      <c r="J22" s="50">
        <v>0.73459060502085827</v>
      </c>
      <c r="K22" s="50">
        <v>2.3333333333333335</v>
      </c>
      <c r="L22" s="50">
        <v>0.79166666666666674</v>
      </c>
      <c r="M22" s="50">
        <v>0.73417104887693119</v>
      </c>
      <c r="N22" s="50">
        <v>0.19238281249999997</v>
      </c>
      <c r="O22" s="50">
        <v>0.43861465148806872</v>
      </c>
      <c r="P22" s="50">
        <v>2.4038592321448395</v>
      </c>
      <c r="Q22" s="49">
        <v>1</v>
      </c>
      <c r="R22" s="41">
        <f>IF($BH22=1,R21+($BI$22*(D22-R21)),R21-($BI$22*(D22-R21)))</f>
        <v>2.569600399888071</v>
      </c>
      <c r="S22" s="41">
        <f t="shared" ref="S22:AD27" si="0">IF($BH22=1,S21+($BI$22*(E22-S21)),S21-($BI$22*(E22-S21)))</f>
        <v>2.569600399888071</v>
      </c>
      <c r="T22" s="41">
        <f t="shared" si="0"/>
        <v>5.6145354285952527</v>
      </c>
      <c r="U22" s="41">
        <f t="shared" si="0"/>
        <v>5.6145354285952527</v>
      </c>
      <c r="V22" s="41">
        <f t="shared" si="0"/>
        <v>2.4131164247967267</v>
      </c>
      <c r="W22" s="41">
        <f t="shared" si="0"/>
        <v>2.4131164247967267</v>
      </c>
      <c r="X22" s="41">
        <f t="shared" si="0"/>
        <v>0.82328742500422014</v>
      </c>
      <c r="Y22" s="41">
        <f t="shared" si="0"/>
        <v>2.5443751395898686</v>
      </c>
      <c r="Z22" s="41">
        <f t="shared" si="0"/>
        <v>0.79808215541993388</v>
      </c>
      <c r="AA22" s="41">
        <f t="shared" si="0"/>
        <v>0.7387496997402212</v>
      </c>
      <c r="AB22" s="41">
        <f t="shared" si="0"/>
        <v>0.17054566277344418</v>
      </c>
      <c r="AC22" s="41">
        <f t="shared" si="0"/>
        <v>0.42163564625932459</v>
      </c>
      <c r="AD22" s="41">
        <f t="shared" si="0"/>
        <v>2.4596910288604623</v>
      </c>
      <c r="AE22" s="42">
        <f>IF($BH22=2,AE21+($BI$22*(D22-AE21)),AE21-($BI$22*(D22-AE21)))</f>
        <v>1.6939164033853285</v>
      </c>
      <c r="AF22" s="42">
        <f t="shared" ref="AF22:AQ27" si="1">IF($BH22=2,AF21+($BI$22*(E22-AF21)),AF21-($BI$22*(E22-AF21)))</f>
        <v>1.6939164033853285</v>
      </c>
      <c r="AG22" s="42">
        <f t="shared" si="1"/>
        <v>3.4035239620027635</v>
      </c>
      <c r="AH22" s="42">
        <f t="shared" si="1"/>
        <v>3.4035239620027631</v>
      </c>
      <c r="AI22" s="42">
        <f t="shared" si="1"/>
        <v>1.860541687651373</v>
      </c>
      <c r="AJ22" s="42">
        <f t="shared" si="1"/>
        <v>1.8605416876513727</v>
      </c>
      <c r="AK22" s="42">
        <f t="shared" si="1"/>
        <v>0.41084914688951163</v>
      </c>
      <c r="AL22" s="42">
        <f t="shared" si="1"/>
        <v>4.0432408713460211</v>
      </c>
      <c r="AM22" s="42">
        <f t="shared" si="1"/>
        <v>1.3627123653258328</v>
      </c>
      <c r="AN22" s="42">
        <f t="shared" si="1"/>
        <v>0.55505475663088366</v>
      </c>
      <c r="AO22" s="42">
        <f t="shared" si="1"/>
        <v>0.10941829531954428</v>
      </c>
      <c r="AP22" s="42">
        <f t="shared" si="1"/>
        <v>0.33956589317838393</v>
      </c>
      <c r="AQ22" s="42">
        <f t="shared" si="1"/>
        <v>3.0529620892658813</v>
      </c>
      <c r="AR22" s="43">
        <f>IF($BH22=3,AR21+($BI$22*(D22-AR21)),AR21-($BI$22*(D22-AR21)))</f>
        <v>0.80650000343756068</v>
      </c>
      <c r="AS22" s="43">
        <f t="shared" ref="AS22:BD27" si="2">IF($BH22=3,AS21+($BI$22*(E22-AS21)),AS21-($BI$22*(E22-AS21)))</f>
        <v>0.80650000343756068</v>
      </c>
      <c r="AT22" s="43">
        <f t="shared" si="2"/>
        <v>0.90803341105142277</v>
      </c>
      <c r="AU22" s="43">
        <f t="shared" si="2"/>
        <v>0.90803341105142277</v>
      </c>
      <c r="AV22" s="43">
        <f t="shared" si="2"/>
        <v>1.0744146969371076</v>
      </c>
      <c r="AW22" s="43">
        <f t="shared" si="2"/>
        <v>1.0744146969371076</v>
      </c>
      <c r="AX22" s="43">
        <f t="shared" si="2"/>
        <v>0.70114115606888838</v>
      </c>
      <c r="AY22" s="43">
        <f t="shared" si="2"/>
        <v>0.39615827813165244</v>
      </c>
      <c r="AZ22" s="43">
        <f t="shared" si="2"/>
        <v>0.36249029146166623</v>
      </c>
      <c r="BA22" s="43">
        <f t="shared" si="2"/>
        <v>0.83478074929291657</v>
      </c>
      <c r="BB22" s="43">
        <f t="shared" si="2"/>
        <v>0.3027618894373979</v>
      </c>
      <c r="BC22" s="43">
        <f t="shared" si="2"/>
        <v>0.56010353766949439</v>
      </c>
      <c r="BD22" s="43">
        <f t="shared" si="2"/>
        <v>1.4841995851488037</v>
      </c>
      <c r="BE22" s="52">
        <f>SQRT(((D22-R21)^2)+((E22-S21)^2)+((F22-T21)^2)+((G22-U21)^2)+((H22-V21)^2)+((I22-W21)^2)+((J22-X21)^2)+((K22-Y21)^2)+((L22-Z21)^2)+((M22-AA21)^2)+((N22-AB21)^2)+((O22-AC21)^2)+((P22-AD21)^2))</f>
        <v>1.8993808485027934</v>
      </c>
      <c r="BF22" s="52">
        <f>SQRT(((D22-AE21)^2)+((E22-AF21)^2)+((F22-AG21)^2)+((G22-AH21)^2)+((H22-AI21)^2)+((I22-AJ21)^2)+((J22-AK21)^2)+((K22-AL21)^2)+((L22-AM21)^2)+((M22-AN21)^2)+((N22-AO21)^2)+((O22-AP21)^2)+((P22-AQ21)^2))</f>
        <v>2.4993024525275187</v>
      </c>
      <c r="BG22" s="52">
        <f>SQRT(((D22-AR21)^2)+((E22-AS21)^2)+((F22-AT21)^2)+((G22-AU21)^2)+((H22-AV21)^2)+((I22-AW21)^2)+((J22-AX21)^2)+((K22-AY21)^2)+((L22-AZ21)^2)+((M22-BA21)^2)+((N22-BB21)^2)+((O22-BC21)^2)+((P22-BD21)^2))</f>
        <v>5.8571279067206987</v>
      </c>
      <c r="BH22" s="67">
        <f>IF(AND(BE22&lt;BF22,BE22&lt;BG22),1,IF(AND(BF22&lt;BE22,BF22&lt;BG22),2,3))</f>
        <v>1</v>
      </c>
      <c r="BI22" s="59">
        <f>$B$4*BI16</f>
        <v>1.0000000000000002E-2</v>
      </c>
    </row>
    <row r="23" spans="1:61" x14ac:dyDescent="0.25">
      <c r="A23" s="48"/>
      <c r="B23" s="51">
        <v>8</v>
      </c>
      <c r="C23" s="50" t="s">
        <v>134</v>
      </c>
      <c r="D23" s="50">
        <v>1.5833333333333299</v>
      </c>
      <c r="E23" s="50">
        <v>1.5833333333333299</v>
      </c>
      <c r="F23" s="50">
        <v>2.0972222222222201</v>
      </c>
      <c r="G23" s="50">
        <v>2.0972222222222201</v>
      </c>
      <c r="H23" s="50">
        <v>1.4481789330818899</v>
      </c>
      <c r="I23" s="50">
        <v>1.4481789330818899</v>
      </c>
      <c r="J23" s="50">
        <v>0.53807947019867497</v>
      </c>
      <c r="K23" s="50">
        <v>1.93749999999999</v>
      </c>
      <c r="L23" s="50">
        <v>0.72916666666666596</v>
      </c>
      <c r="M23" s="50">
        <v>0.75477941176470598</v>
      </c>
      <c r="N23" s="50">
        <v>0.233018663194444</v>
      </c>
      <c r="O23" s="50">
        <v>0.48272006711389598</v>
      </c>
      <c r="P23" s="50">
        <v>1.87673086528183</v>
      </c>
      <c r="Q23" s="49">
        <v>3</v>
      </c>
      <c r="R23" s="41">
        <f>IF($BH23=1,R22+($BI$22*(D23-R22)),R22-($BI$22*(D23-R22)))</f>
        <v>2.5794630705536186</v>
      </c>
      <c r="S23" s="41">
        <f t="shared" si="0"/>
        <v>2.5794630705536186</v>
      </c>
      <c r="T23" s="41">
        <f t="shared" si="0"/>
        <v>5.6497085606589827</v>
      </c>
      <c r="U23" s="41">
        <f t="shared" si="0"/>
        <v>5.6497085606589827</v>
      </c>
      <c r="V23" s="41">
        <f t="shared" si="0"/>
        <v>2.4227657997138752</v>
      </c>
      <c r="W23" s="41">
        <f t="shared" si="0"/>
        <v>2.4227657997138752</v>
      </c>
      <c r="X23" s="41">
        <f t="shared" si="0"/>
        <v>0.82613950455227558</v>
      </c>
      <c r="Y23" s="41">
        <f t="shared" si="0"/>
        <v>2.5504438909857674</v>
      </c>
      <c r="Z23" s="41">
        <f t="shared" si="0"/>
        <v>0.79877131030746651</v>
      </c>
      <c r="AA23" s="41">
        <f t="shared" si="0"/>
        <v>0.7385894026199763</v>
      </c>
      <c r="AB23" s="41">
        <f t="shared" si="0"/>
        <v>0.16992093276923417</v>
      </c>
      <c r="AC23" s="41">
        <f t="shared" si="0"/>
        <v>0.42102480205077886</v>
      </c>
      <c r="AD23" s="41">
        <f t="shared" si="0"/>
        <v>2.4655206304962487</v>
      </c>
      <c r="AE23" s="42">
        <f>IF($BH23=2,AE22+($BI$22*(D23-AE22)),AE22-($BI$22*(D23-AE22)))</f>
        <v>1.6950222340858485</v>
      </c>
      <c r="AF23" s="42">
        <f t="shared" si="1"/>
        <v>1.6950222340858485</v>
      </c>
      <c r="AG23" s="42">
        <f t="shared" si="1"/>
        <v>3.4165869794005688</v>
      </c>
      <c r="AH23" s="42">
        <f t="shared" si="1"/>
        <v>3.4165869794005683</v>
      </c>
      <c r="AI23" s="42">
        <f t="shared" si="1"/>
        <v>1.8646653151970678</v>
      </c>
      <c r="AJ23" s="42">
        <f t="shared" si="1"/>
        <v>1.8646653151970676</v>
      </c>
      <c r="AK23" s="42">
        <f t="shared" si="1"/>
        <v>0.40957684365642</v>
      </c>
      <c r="AL23" s="42">
        <f t="shared" si="1"/>
        <v>4.0642982800594813</v>
      </c>
      <c r="AM23" s="42">
        <f t="shared" si="1"/>
        <v>1.3690478223124245</v>
      </c>
      <c r="AN23" s="42">
        <f t="shared" si="1"/>
        <v>0.5530575100795454</v>
      </c>
      <c r="AO23" s="42">
        <f t="shared" si="1"/>
        <v>0.10818229164079528</v>
      </c>
      <c r="AP23" s="42">
        <f t="shared" si="1"/>
        <v>0.33813435143902881</v>
      </c>
      <c r="AQ23" s="42">
        <f t="shared" si="1"/>
        <v>3.064724401505722</v>
      </c>
      <c r="AR23" s="43">
        <f>IF($BH23=3,AR22+($BI$22*(D23-AR22)),AR22-($BI$22*(D23-AR22)))</f>
        <v>0.81426833673651833</v>
      </c>
      <c r="AS23" s="43">
        <f t="shared" si="2"/>
        <v>0.81426833673651833</v>
      </c>
      <c r="AT23" s="43">
        <f t="shared" si="2"/>
        <v>0.91992529916313071</v>
      </c>
      <c r="AU23" s="43">
        <f t="shared" si="2"/>
        <v>0.91992529916313071</v>
      </c>
      <c r="AV23" s="43">
        <f t="shared" si="2"/>
        <v>1.0781523392985555</v>
      </c>
      <c r="AW23" s="43">
        <f t="shared" si="2"/>
        <v>1.0781523392985555</v>
      </c>
      <c r="AX23" s="43">
        <f t="shared" si="2"/>
        <v>0.69951053921018624</v>
      </c>
      <c r="AY23" s="43">
        <f t="shared" si="2"/>
        <v>0.41157169535033583</v>
      </c>
      <c r="AZ23" s="43">
        <f t="shared" si="2"/>
        <v>0.36615705521371622</v>
      </c>
      <c r="BA23" s="43">
        <f t="shared" si="2"/>
        <v>0.83398073591763444</v>
      </c>
      <c r="BB23" s="43">
        <f t="shared" si="2"/>
        <v>0.30206445717496838</v>
      </c>
      <c r="BC23" s="43">
        <f t="shared" si="2"/>
        <v>0.55932970296393836</v>
      </c>
      <c r="BD23" s="43">
        <f t="shared" si="2"/>
        <v>1.488124897950134</v>
      </c>
      <c r="BE23" s="52">
        <f>SQRT(((D23-R22)^2)+((E23-S22)^2)+((F23-T22)^2)+((G23-U22)^2)+((H23-V22)^2)+((I23-W22)^2)+((J23-X22)^2)+((K23-Y22)^2)+((L23-Z22)^2)+((M23-AA22)^2)+((N23-AB22)^2)+((O23-AC22)^2)+((P23-AD22)^2))</f>
        <v>5.4178189897590494</v>
      </c>
      <c r="BF23" s="52">
        <f>SQRT(((D23-AE22)^2)+((E23-AF22)^2)+((F23-AG22)^2)+((G23-AH22)^2)+((H23-AI22)^2)+((I23-AJ22)^2)+((J23-AK22)^2)+((K23-AL22)^2)+((L23-AM22)^2)+((M23-AN22)^2)+((N23-AO22)^2)+((O23-AP22)^2)+((P23-AQ22)^2))</f>
        <v>3.1762059296426615</v>
      </c>
      <c r="BG23" s="52">
        <f>SQRT(((D23-AR22)^2)+((E23-AS22)^2)+((F23-AT22)^2)+((G23-AU22)^2)+((H23-AV22)^2)+((I23-AW22)^2)+((J23-AX22)^2)+((K23-AY22)^2)+((L23-AZ22)^2)+((M23-BA22)^2)+((N23-BB22)^2)+((O23-BC22)^2)+((P23-BD22)^2))</f>
        <v>2.6500543071150182</v>
      </c>
      <c r="BH23" s="67">
        <f>IF(AND(BE23&lt;BF23,BE23&lt;BG23),1,IF(AND(BF23&lt;BE23,BF23&lt;BG23),2,3))</f>
        <v>3</v>
      </c>
      <c r="BI23" s="60"/>
    </row>
    <row r="24" spans="1:61" x14ac:dyDescent="0.25">
      <c r="A24" s="48"/>
      <c r="B24" s="51">
        <v>9</v>
      </c>
      <c r="C24" s="50" t="s">
        <v>129</v>
      </c>
      <c r="D24" s="50">
        <v>1.5104166666666601</v>
      </c>
      <c r="E24" s="50">
        <v>1.5104166666666601</v>
      </c>
      <c r="F24" s="50">
        <v>3.33322482638888</v>
      </c>
      <c r="G24" s="50">
        <v>3.33322482638888</v>
      </c>
      <c r="H24" s="50">
        <v>1.8257121422581599</v>
      </c>
      <c r="I24" s="50">
        <v>1.8257121422581599</v>
      </c>
      <c r="J24" s="50">
        <v>0.32497802662847097</v>
      </c>
      <c r="K24" s="50">
        <v>4.5</v>
      </c>
      <c r="L24" s="50">
        <v>1.3125</v>
      </c>
      <c r="M24" s="50">
        <v>0.61604194692430003</v>
      </c>
      <c r="N24" s="50">
        <v>0.18598090277777701</v>
      </c>
      <c r="O24" s="50">
        <v>0.43125503217675898</v>
      </c>
      <c r="P24" s="50">
        <v>2.6995135786162399</v>
      </c>
      <c r="Q24" s="49">
        <v>2</v>
      </c>
      <c r="R24" s="41">
        <f>IF($BH24=1,R23+($BI$22*(D24-R23)),R23-($BI$22*(D24-R23)))</f>
        <v>2.590153534592488</v>
      </c>
      <c r="S24" s="41">
        <f t="shared" si="0"/>
        <v>2.590153534592488</v>
      </c>
      <c r="T24" s="41">
        <f t="shared" si="0"/>
        <v>5.6728733980016841</v>
      </c>
      <c r="U24" s="41">
        <f t="shared" si="0"/>
        <v>5.6728733980016841</v>
      </c>
      <c r="V24" s="41">
        <f t="shared" si="0"/>
        <v>2.4287363362884324</v>
      </c>
      <c r="W24" s="41">
        <f t="shared" si="0"/>
        <v>2.4287363362884324</v>
      </c>
      <c r="X24" s="41">
        <f t="shared" si="0"/>
        <v>0.83115111933151364</v>
      </c>
      <c r="Y24" s="41">
        <f t="shared" si="0"/>
        <v>2.530948329895625</v>
      </c>
      <c r="Z24" s="41">
        <f t="shared" si="0"/>
        <v>0.79363402341054112</v>
      </c>
      <c r="AA24" s="41">
        <f t="shared" si="0"/>
        <v>0.73981487717693306</v>
      </c>
      <c r="AB24" s="41">
        <f t="shared" si="0"/>
        <v>0.16976033306914876</v>
      </c>
      <c r="AC24" s="41">
        <f t="shared" si="0"/>
        <v>0.42092249974951906</v>
      </c>
      <c r="AD24" s="41">
        <f t="shared" si="0"/>
        <v>2.4631807010150486</v>
      </c>
      <c r="AE24" s="42">
        <f>IF($BH24=2,AE23+($BI$22*(D24-AE23)),AE23-($BI$22*(D24-AE23)))</f>
        <v>1.6931761784116566</v>
      </c>
      <c r="AF24" s="42">
        <f t="shared" si="1"/>
        <v>1.6931761784116566</v>
      </c>
      <c r="AG24" s="42">
        <f t="shared" si="1"/>
        <v>3.415753357870452</v>
      </c>
      <c r="AH24" s="42">
        <f t="shared" si="1"/>
        <v>3.4157533578704515</v>
      </c>
      <c r="AI24" s="42">
        <f t="shared" si="1"/>
        <v>1.8642757834676786</v>
      </c>
      <c r="AJ24" s="42">
        <f t="shared" si="1"/>
        <v>1.8642757834676784</v>
      </c>
      <c r="AK24" s="42">
        <f t="shared" si="1"/>
        <v>0.40873085548614052</v>
      </c>
      <c r="AL24" s="42">
        <f t="shared" si="1"/>
        <v>4.0686552972588865</v>
      </c>
      <c r="AM24" s="42">
        <f t="shared" si="1"/>
        <v>1.3684823440893004</v>
      </c>
      <c r="AN24" s="42">
        <f t="shared" si="1"/>
        <v>0.553687354447993</v>
      </c>
      <c r="AO24" s="42">
        <f t="shared" si="1"/>
        <v>0.1089602777521651</v>
      </c>
      <c r="AP24" s="42">
        <f t="shared" si="1"/>
        <v>0.33906555824640611</v>
      </c>
      <c r="AQ24" s="42">
        <f t="shared" si="1"/>
        <v>3.0610722932768271</v>
      </c>
      <c r="AR24" s="43">
        <f>IF($BH24=3,AR23+($BI$22*(D24-AR23)),AR23-($BI$22*(D24-AR23)))</f>
        <v>0.80730685343721686</v>
      </c>
      <c r="AS24" s="43">
        <f t="shared" si="2"/>
        <v>0.80730685343721686</v>
      </c>
      <c r="AT24" s="43">
        <f t="shared" si="2"/>
        <v>0.89579230389087316</v>
      </c>
      <c r="AU24" s="43">
        <f t="shared" si="2"/>
        <v>0.89579230389087316</v>
      </c>
      <c r="AV24" s="43">
        <f t="shared" si="2"/>
        <v>1.0706767412689595</v>
      </c>
      <c r="AW24" s="43">
        <f t="shared" si="2"/>
        <v>1.0706767412689595</v>
      </c>
      <c r="AX24" s="43">
        <f t="shared" si="2"/>
        <v>0.7032558643360034</v>
      </c>
      <c r="AY24" s="43">
        <f t="shared" si="2"/>
        <v>0.37068741230383917</v>
      </c>
      <c r="AZ24" s="43">
        <f t="shared" si="2"/>
        <v>0.35669362576585339</v>
      </c>
      <c r="BA24" s="43">
        <f t="shared" si="2"/>
        <v>0.83616012380756777</v>
      </c>
      <c r="BB24" s="43">
        <f t="shared" si="2"/>
        <v>0.30322529271894028</v>
      </c>
      <c r="BC24" s="43">
        <f t="shared" si="2"/>
        <v>0.56061044967181017</v>
      </c>
      <c r="BD24" s="43">
        <f t="shared" si="2"/>
        <v>1.476011011143473</v>
      </c>
      <c r="BE24" s="52">
        <f>SQRT(((D24-R23)^2)+((E24-S23)^2)+((F24-T23)^2)+((G24-U23)^2)+((H24-V23)^2)+((I24-W23)^2)+((J24-X23)^2)+((K24-Y23)^2)+((L24-Z23)^2)+((M24-AA23)^2)+((N24-AB23)^2)+((O24-AC23)^2)+((P24-AD23)^2))</f>
        <v>4.2563884366961693</v>
      </c>
      <c r="BF24" s="52">
        <f>SQRT(((D24-AE23)^2)+((E24-AF23)^2)+((F24-AG23)^2)+((G24-AH23)^2)+((H24-AI23)^2)+((I24-AJ23)^2)+((J24-AK23)^2)+((K24-AL23)^2)+((L24-AM23)^2)+((M24-AN23)^2)+((N24-AO23)^2)+((O24-AP23)^2)+((P24-AQ23)^2))</f>
        <v>0.66132616903002073</v>
      </c>
      <c r="BG24" s="52">
        <f>SQRT(((D24-AR23)^2)+((E24-AS23)^2)+((F24-AT23)^2)+((G24-AU23)^2)+((H24-AV23)^2)+((I24-AW23)^2)+((J24-AX23)^2)+((K24-AY23)^2)+((L24-AZ23)^2)+((M24-BA23)^2)+((N24-BB23)^2)+((O24-BC23)^2)+((P24-BD23)^2))</f>
        <v>5.7472506007157689</v>
      </c>
      <c r="BH24" s="67">
        <f>IF(AND(BE24&lt;BF24,BE24&lt;BG24),1,IF(AND(BF24&lt;BE24,BF24&lt;BG24),2,3))</f>
        <v>2</v>
      </c>
      <c r="BI24" s="60"/>
    </row>
    <row r="25" spans="1:61" x14ac:dyDescent="0.25">
      <c r="A25" s="48"/>
      <c r="B25" s="51">
        <v>10</v>
      </c>
      <c r="C25" s="50" t="s">
        <v>130</v>
      </c>
      <c r="D25" s="50">
        <v>2.2760416666659999</v>
      </c>
      <c r="E25" s="50">
        <v>2.2760416666659999</v>
      </c>
      <c r="F25" s="50">
        <v>3.06442599826388</v>
      </c>
      <c r="G25" s="50">
        <v>3.06442599826388</v>
      </c>
      <c r="H25" s="50">
        <v>1.7505501987272101</v>
      </c>
      <c r="I25" s="50">
        <v>1.7505501987272101</v>
      </c>
      <c r="J25" s="50">
        <v>0.33545194514356402</v>
      </c>
      <c r="K25" s="50">
        <v>4.0729166666000003</v>
      </c>
      <c r="L25" s="50">
        <v>1.4270833332999999</v>
      </c>
      <c r="M25" s="50">
        <v>0.52151677978883804</v>
      </c>
      <c r="N25" s="50">
        <v>5.2408854166600002E-2</v>
      </c>
      <c r="O25" s="50">
        <v>0.22892980183162401</v>
      </c>
      <c r="P25" s="50">
        <v>3.31535546114505</v>
      </c>
      <c r="Q25" s="49">
        <v>2</v>
      </c>
      <c r="R25" s="38">
        <f>IF($BH25=1,R24+($BI$22*(D25-R24)),R24-($BI$22*(D25-R24)))</f>
        <v>2.5932946532717529</v>
      </c>
      <c r="S25" s="38">
        <f t="shared" si="0"/>
        <v>2.5932946532717529</v>
      </c>
      <c r="T25" s="38">
        <f t="shared" si="0"/>
        <v>5.6989578719990623</v>
      </c>
      <c r="U25" s="38">
        <f t="shared" si="0"/>
        <v>5.6989578719990623</v>
      </c>
      <c r="V25" s="38">
        <f t="shared" si="0"/>
        <v>2.4355181976640448</v>
      </c>
      <c r="W25" s="38">
        <f t="shared" si="0"/>
        <v>2.4355181976640448</v>
      </c>
      <c r="X25" s="38">
        <f t="shared" si="0"/>
        <v>0.83610811107339311</v>
      </c>
      <c r="Y25" s="38">
        <f t="shared" si="0"/>
        <v>2.5155286465285811</v>
      </c>
      <c r="Z25" s="38">
        <f t="shared" si="0"/>
        <v>0.78729953031164657</v>
      </c>
      <c r="AA25" s="38">
        <f t="shared" si="0"/>
        <v>0.74199785815081398</v>
      </c>
      <c r="AB25" s="38">
        <f t="shared" si="0"/>
        <v>0.17093384785817425</v>
      </c>
      <c r="AC25" s="38">
        <f t="shared" si="0"/>
        <v>0.42284242672869804</v>
      </c>
      <c r="AD25" s="38">
        <f t="shared" si="0"/>
        <v>2.4546589534137486</v>
      </c>
      <c r="AE25" s="39">
        <f>IF($BH25=2,AE24+($BI$22*(D25-AE24)),AE24-($BI$22*(D25-AE24)))</f>
        <v>1.6990048332942</v>
      </c>
      <c r="AF25" s="39">
        <f t="shared" si="1"/>
        <v>1.6990048332942</v>
      </c>
      <c r="AG25" s="39">
        <f t="shared" si="1"/>
        <v>3.4122400842743863</v>
      </c>
      <c r="AH25" s="39">
        <f t="shared" si="1"/>
        <v>3.4122400842743859</v>
      </c>
      <c r="AI25" s="39">
        <f t="shared" si="1"/>
        <v>1.8631385276202739</v>
      </c>
      <c r="AJ25" s="39">
        <f t="shared" si="1"/>
        <v>1.8631385276202737</v>
      </c>
      <c r="AK25" s="39">
        <f t="shared" si="1"/>
        <v>0.40799806638271474</v>
      </c>
      <c r="AL25" s="39">
        <f t="shared" si="1"/>
        <v>4.0686979109522978</v>
      </c>
      <c r="AM25" s="39">
        <f t="shared" si="1"/>
        <v>1.3690683539814072</v>
      </c>
      <c r="AN25" s="39">
        <f t="shared" si="1"/>
        <v>0.55336564870140148</v>
      </c>
      <c r="AO25" s="39">
        <f t="shared" si="1"/>
        <v>0.10839476351630944</v>
      </c>
      <c r="AP25" s="39">
        <f t="shared" si="1"/>
        <v>0.3379642006822583</v>
      </c>
      <c r="AQ25" s="39">
        <f t="shared" si="1"/>
        <v>3.0636151249555095</v>
      </c>
      <c r="AR25" s="37">
        <f>IF($BH25=3,AR24+($BI$22*(D25-AR24)),AR24-($BI$22*(D25-AR24)))</f>
        <v>0.79261950530492908</v>
      </c>
      <c r="AS25" s="37">
        <f t="shared" si="2"/>
        <v>0.79261950530492908</v>
      </c>
      <c r="AT25" s="37">
        <f t="shared" si="2"/>
        <v>0.87410596694714304</v>
      </c>
      <c r="AU25" s="37">
        <f t="shared" si="2"/>
        <v>0.87410596694714304</v>
      </c>
      <c r="AV25" s="37">
        <f t="shared" si="2"/>
        <v>1.0638780066943769</v>
      </c>
      <c r="AW25" s="37">
        <f t="shared" si="2"/>
        <v>1.0638780066943769</v>
      </c>
      <c r="AX25" s="37">
        <f t="shared" si="2"/>
        <v>0.70693390352792784</v>
      </c>
      <c r="AY25" s="37">
        <f t="shared" si="2"/>
        <v>0.33366511976087754</v>
      </c>
      <c r="AZ25" s="37">
        <f t="shared" si="2"/>
        <v>0.34598972869051192</v>
      </c>
      <c r="BA25" s="37">
        <f t="shared" si="2"/>
        <v>0.83930655724775505</v>
      </c>
      <c r="BB25" s="37">
        <f t="shared" si="2"/>
        <v>0.3057334571044637</v>
      </c>
      <c r="BC25" s="37">
        <f t="shared" si="2"/>
        <v>0.563927256150212</v>
      </c>
      <c r="BD25" s="37">
        <f t="shared" si="2"/>
        <v>1.4576175666434572</v>
      </c>
      <c r="BE25" s="50">
        <f>SQRT(((D25-R24)^2)+((E25-S24)^2)+((F25-T24)^2)+((G25-U24)^2)+((H25-V24)^2)+((I25-W24)^2)+((J25-X24)^2)+((K25-Y24)^2)+((L25-Z24)^2)+((M25-AA24)^2)+((N25-AB24)^2)+((O25-AC24)^2)+((P25-AD24)^2))</f>
        <v>4.3097948417032539</v>
      </c>
      <c r="BF25" s="50">
        <f>SQRT(((D25-AE24)^2)+((E25-AF24)^2)+((F25-AG24)^2)+((G25-AH24)^2)+((H25-AI24)^2)+((I25-AJ24)^2)+((J25-AK24)^2)+((K25-AL24)^2)+((L25-AM24)^2)+((M25-AN24)^2)+((N25-AO24)^2)+((O25-AP24)^2)+((P25-AQ24)^2))</f>
        <v>1.0208026532357077</v>
      </c>
      <c r="BG25" s="50">
        <f>SQRT(((D25-AR24)^2)+((E25-AS24)^2)+((F25-AT24)^2)+((G25-AU24)^2)+((H25-AV24)^2)+((I25-AW24)^2)+((J25-AX24)^2)+((K25-AY24)^2)+((L25-AZ24)^2)+((M25-BA24)^2)+((N25-BB24)^2)+((O25-BC24)^2)+((P25-BD24)^2))</f>
        <v>5.7695223908269915</v>
      </c>
      <c r="BH25" s="49">
        <f>IF(AND(BE25&lt;BF25,BE25&lt;BG25),1,IF(AND(BF25&lt;BE25,BF25&lt;BG25),2,3))</f>
        <v>2</v>
      </c>
      <c r="BI25" s="60"/>
    </row>
    <row r="26" spans="1:61" x14ac:dyDescent="0.25">
      <c r="A26" s="48"/>
      <c r="B26" s="51">
        <v>11</v>
      </c>
      <c r="C26" s="50" t="s">
        <v>133</v>
      </c>
      <c r="D26" s="50">
        <v>0.98958333333333304</v>
      </c>
      <c r="E26" s="50">
        <v>0.98958333333333304</v>
      </c>
      <c r="F26" s="50">
        <v>1.84364149305555</v>
      </c>
      <c r="G26" s="50">
        <v>1.84364149305555</v>
      </c>
      <c r="H26" s="50">
        <v>1.35780760531658</v>
      </c>
      <c r="I26" s="50">
        <v>1.35780760531658</v>
      </c>
      <c r="J26" s="50">
        <v>0.68924724854334596</v>
      </c>
      <c r="K26" s="50">
        <v>1.1458333333333299</v>
      </c>
      <c r="L26" s="50">
        <v>0.47916666666666602</v>
      </c>
      <c r="M26" s="50">
        <v>0.82708333333333295</v>
      </c>
      <c r="N26" s="50">
        <v>0.37353515625</v>
      </c>
      <c r="O26" s="50">
        <v>0.61117522548774805</v>
      </c>
      <c r="P26" s="50">
        <v>1.3967975286422001</v>
      </c>
      <c r="Q26" s="49">
        <v>3</v>
      </c>
      <c r="R26" s="38">
        <f>IF($BH26=1,R25+($BI$22*(D26-R25)),R25-($BI$22*(D26-R25)))</f>
        <v>2.6093317664711373</v>
      </c>
      <c r="S26" s="38">
        <f t="shared" si="0"/>
        <v>2.6093317664711373</v>
      </c>
      <c r="T26" s="38">
        <f t="shared" si="0"/>
        <v>5.7375110357884971</v>
      </c>
      <c r="U26" s="38">
        <f t="shared" si="0"/>
        <v>5.7375110357884971</v>
      </c>
      <c r="V26" s="38">
        <f t="shared" si="0"/>
        <v>2.4462953035875192</v>
      </c>
      <c r="W26" s="38">
        <f t="shared" si="0"/>
        <v>2.4462953035875192</v>
      </c>
      <c r="X26" s="38">
        <f t="shared" si="0"/>
        <v>0.83757671969869363</v>
      </c>
      <c r="Y26" s="38">
        <f t="shared" si="0"/>
        <v>2.5292255996605335</v>
      </c>
      <c r="Z26" s="38">
        <f t="shared" si="0"/>
        <v>0.7903808589480964</v>
      </c>
      <c r="AA26" s="38">
        <f t="shared" si="0"/>
        <v>0.74114700339898876</v>
      </c>
      <c r="AB26" s="38">
        <f t="shared" si="0"/>
        <v>0.168907834774256</v>
      </c>
      <c r="AC26" s="38">
        <f t="shared" si="0"/>
        <v>0.42095909874110754</v>
      </c>
      <c r="AD26" s="38">
        <f t="shared" si="0"/>
        <v>2.4652375676614642</v>
      </c>
      <c r="AE26" s="39">
        <f>IF($BH26=2,AE25+($BI$22*(D26-AE25)),AE25-($BI$22*(D26-AE25)))</f>
        <v>1.7060990482938088</v>
      </c>
      <c r="AF26" s="39">
        <f t="shared" si="1"/>
        <v>1.7060990482938088</v>
      </c>
      <c r="AG26" s="39">
        <f t="shared" si="1"/>
        <v>3.4279260701865746</v>
      </c>
      <c r="AH26" s="39">
        <f t="shared" si="1"/>
        <v>3.4279260701865741</v>
      </c>
      <c r="AI26" s="39">
        <f t="shared" si="1"/>
        <v>1.8681918368433108</v>
      </c>
      <c r="AJ26" s="39">
        <f t="shared" si="1"/>
        <v>1.8681918368433106</v>
      </c>
      <c r="AK26" s="39">
        <f t="shared" si="1"/>
        <v>0.40518557456110843</v>
      </c>
      <c r="AL26" s="39">
        <f t="shared" si="1"/>
        <v>4.0979265567284875</v>
      </c>
      <c r="AM26" s="39">
        <f t="shared" si="1"/>
        <v>1.3779673708545546</v>
      </c>
      <c r="AN26" s="39">
        <f t="shared" si="1"/>
        <v>0.55062847185508212</v>
      </c>
      <c r="AO26" s="39">
        <f t="shared" si="1"/>
        <v>0.10574335958897253</v>
      </c>
      <c r="AP26" s="39">
        <f t="shared" si="1"/>
        <v>0.33523209043420338</v>
      </c>
      <c r="AQ26" s="39">
        <f t="shared" si="1"/>
        <v>3.0802833009186426</v>
      </c>
      <c r="AR26" s="37">
        <f t="shared" ref="AR26:AR27" si="3">IF($BH26=3,AR25+($BI$22*(D26-AR25)),AR25-($BI$22*(D26-AR25)))</f>
        <v>0.79458914358521315</v>
      </c>
      <c r="AS26" s="37">
        <f t="shared" si="2"/>
        <v>0.79458914358521315</v>
      </c>
      <c r="AT26" s="37">
        <f t="shared" si="2"/>
        <v>0.88380132220822716</v>
      </c>
      <c r="AU26" s="37">
        <f t="shared" si="2"/>
        <v>0.88380132220822716</v>
      </c>
      <c r="AV26" s="37">
        <f t="shared" si="2"/>
        <v>1.0668173026805989</v>
      </c>
      <c r="AW26" s="37">
        <f t="shared" si="2"/>
        <v>1.0668173026805989</v>
      </c>
      <c r="AX26" s="37">
        <f t="shared" si="2"/>
        <v>0.70675703697808201</v>
      </c>
      <c r="AY26" s="37">
        <f t="shared" si="2"/>
        <v>0.34178680189660204</v>
      </c>
      <c r="AZ26" s="37">
        <f t="shared" si="2"/>
        <v>0.34732149807027346</v>
      </c>
      <c r="BA26" s="37">
        <f t="shared" si="2"/>
        <v>0.83918432500861084</v>
      </c>
      <c r="BB26" s="37">
        <f t="shared" si="2"/>
        <v>0.30641147409591907</v>
      </c>
      <c r="BC26" s="37">
        <f t="shared" si="2"/>
        <v>0.56439973584358738</v>
      </c>
      <c r="BD26" s="37">
        <f t="shared" si="2"/>
        <v>1.4570093662634447</v>
      </c>
      <c r="BE26" s="50">
        <f>SQRT(((D26-R25)^2)+((E26-S25)^2)+((F26-T25)^2)+((G26-U25)^2)+((H26-V25)^2)+((I26-W25)^2)+((J26-X25)^2)+((K26-Y25)^2)+((L26-Z25)^2)+((M26-AA25)^2)+((N26-AB25)^2)+((O26-AC25)^2)+((P26-AD25)^2))</f>
        <v>6.3552368241915831</v>
      </c>
      <c r="BF26" s="50">
        <f>SQRT(((D26-AE25)^2)+((E26-AF25)^2)+((F26-AG25)^2)+((G26-AH25)^2)+((H26-AI25)^2)+((I26-AJ25)^2)+((J26-AK25)^2)+((K26-AL25)^2)+((L26-AM25)^2)+((M26-AN25)^2)+((N26-AO25)^2)+((O26-AP25)^2)+((P26-AQ25)^2))</f>
        <v>4.3417264894139782</v>
      </c>
      <c r="BG26" s="50">
        <f>SQRT(((D26-AR25)^2)+((E26-AS25)^2)+((F26-AT25)^2)+((G26-AU25)^2)+((H26-AV25)^2)+((I26-AW25)^2)+((J26-AX25)^2)+((K26-AY25)^2)+((L26-AZ25)^2)+((M26-BA25)^2)+((N26-BB25)^2)+((O26-BC25)^2)+((P26-BD25)^2))</f>
        <v>1.6789047134122386</v>
      </c>
      <c r="BH26" s="49">
        <f>IF(AND(BE26&lt;BF26,BE26&lt;BG26),1,IF(AND(BF26&lt;BE26,BF26&lt;BG26),2,3))</f>
        <v>3</v>
      </c>
      <c r="BI26" s="60"/>
    </row>
    <row r="27" spans="1:61" x14ac:dyDescent="0.25">
      <c r="A27" s="48"/>
      <c r="B27" s="51">
        <v>12</v>
      </c>
      <c r="C27" s="50" t="s">
        <v>127</v>
      </c>
      <c r="D27" s="50">
        <v>2.3749999999999898</v>
      </c>
      <c r="E27" s="50">
        <v>2.3749999999999898</v>
      </c>
      <c r="F27" s="50">
        <v>4.6302083333333304</v>
      </c>
      <c r="G27" s="50">
        <v>4.6302083333333304</v>
      </c>
      <c r="H27" s="50">
        <v>2.15179188894589</v>
      </c>
      <c r="I27" s="50">
        <v>2.15179188894589</v>
      </c>
      <c r="J27" s="50">
        <v>0.77727784026996605</v>
      </c>
      <c r="K27" s="50">
        <v>2.0625</v>
      </c>
      <c r="L27" s="50">
        <v>0.70833333333333304</v>
      </c>
      <c r="M27" s="50">
        <v>0.76241515837104001</v>
      </c>
      <c r="N27" s="50">
        <v>0.18853081597222199</v>
      </c>
      <c r="O27" s="50">
        <v>0.434201354180548</v>
      </c>
      <c r="P27" s="50">
        <v>2.18885091283533</v>
      </c>
      <c r="Q27" s="49">
        <v>1</v>
      </c>
      <c r="R27" s="38">
        <f>IF($BH27=1,R26+($BI$22*(D27-R26)),R26-($BI$22*(D27-R26)))</f>
        <v>2.6069884488064257</v>
      </c>
      <c r="S27" s="38">
        <f t="shared" si="0"/>
        <v>2.6069884488064257</v>
      </c>
      <c r="T27" s="38">
        <f t="shared" si="0"/>
        <v>5.726438008763945</v>
      </c>
      <c r="U27" s="38">
        <f t="shared" si="0"/>
        <v>5.726438008763945</v>
      </c>
      <c r="V27" s="38">
        <f t="shared" si="0"/>
        <v>2.4433502694411029</v>
      </c>
      <c r="W27" s="38">
        <f t="shared" si="0"/>
        <v>2.4433502694411029</v>
      </c>
      <c r="X27" s="38">
        <f t="shared" si="0"/>
        <v>0.8369737309044063</v>
      </c>
      <c r="Y27" s="38">
        <f t="shared" si="0"/>
        <v>2.5245583436639283</v>
      </c>
      <c r="Z27" s="38">
        <f t="shared" si="0"/>
        <v>0.78956038369194881</v>
      </c>
      <c r="AA27" s="38">
        <f t="shared" si="0"/>
        <v>0.7413596849487093</v>
      </c>
      <c r="AB27" s="38">
        <f t="shared" si="0"/>
        <v>0.16910406458623567</v>
      </c>
      <c r="AC27" s="38">
        <f t="shared" si="0"/>
        <v>0.42109152129550192</v>
      </c>
      <c r="AD27" s="38">
        <f t="shared" si="0"/>
        <v>2.4624737011132027</v>
      </c>
      <c r="AE27" s="39">
        <f>IF($BH27=2,AE26+($BI$22*(D27-AE26)),AE26-($BI$22*(D27-AE26)))</f>
        <v>1.699410038776747</v>
      </c>
      <c r="AF27" s="39">
        <f t="shared" si="1"/>
        <v>1.699410038776747</v>
      </c>
      <c r="AG27" s="39">
        <f t="shared" si="1"/>
        <v>3.4159032475551072</v>
      </c>
      <c r="AH27" s="39">
        <f t="shared" si="1"/>
        <v>3.4159032475551068</v>
      </c>
      <c r="AI27" s="39">
        <f t="shared" si="1"/>
        <v>1.8653558363222851</v>
      </c>
      <c r="AJ27" s="39">
        <f t="shared" si="1"/>
        <v>1.8653558363222849</v>
      </c>
      <c r="AK27" s="39">
        <f t="shared" si="1"/>
        <v>0.40146465190401986</v>
      </c>
      <c r="AL27" s="39">
        <f t="shared" si="1"/>
        <v>4.1182808222957723</v>
      </c>
      <c r="AM27" s="39">
        <f t="shared" si="1"/>
        <v>1.3846637112297668</v>
      </c>
      <c r="AN27" s="39">
        <f t="shared" si="1"/>
        <v>0.54851060498992255</v>
      </c>
      <c r="AO27" s="39">
        <f t="shared" si="1"/>
        <v>0.10491548502514003</v>
      </c>
      <c r="AP27" s="39">
        <f t="shared" si="1"/>
        <v>0.33424239779673992</v>
      </c>
      <c r="AQ27" s="39">
        <f t="shared" si="1"/>
        <v>3.0891976247994757</v>
      </c>
      <c r="AR27" s="37">
        <f t="shared" si="3"/>
        <v>0.77878503502106544</v>
      </c>
      <c r="AS27" s="37">
        <f t="shared" si="2"/>
        <v>0.77878503502106544</v>
      </c>
      <c r="AT27" s="37">
        <f t="shared" si="2"/>
        <v>0.84633725209697608</v>
      </c>
      <c r="AU27" s="37">
        <f t="shared" si="2"/>
        <v>0.84633725209697608</v>
      </c>
      <c r="AV27" s="37">
        <f t="shared" si="2"/>
        <v>1.0559675568179461</v>
      </c>
      <c r="AW27" s="37">
        <f t="shared" si="2"/>
        <v>1.0559675568179461</v>
      </c>
      <c r="AX27" s="37">
        <f t="shared" si="2"/>
        <v>0.70605182894516316</v>
      </c>
      <c r="AY27" s="37">
        <f t="shared" si="2"/>
        <v>0.32457966991556808</v>
      </c>
      <c r="AZ27" s="37">
        <f t="shared" si="2"/>
        <v>0.34371137971764287</v>
      </c>
      <c r="BA27" s="37">
        <f t="shared" si="2"/>
        <v>0.83995201667498653</v>
      </c>
      <c r="BB27" s="37">
        <f t="shared" si="2"/>
        <v>0.30759028067715605</v>
      </c>
      <c r="BC27" s="37">
        <f t="shared" si="2"/>
        <v>0.56570171966021776</v>
      </c>
      <c r="BD27" s="37">
        <f t="shared" si="2"/>
        <v>1.4496909507977258</v>
      </c>
      <c r="BE27" s="50">
        <f>SQRT(((D27-R26)^2)+((E27-S26)^2)+((F27-T26)^2)+((G27-U26)^2)+((H27-V26)^2)+((I27-W26)^2)+((J27-X26)^2)+((K27-Y26)^2)+((L27-Z26)^2)+((M27-AA26)^2)+((N27-AB26)^2)+((O27-AC26)^2)+((P27-AD26)^2))</f>
        <v>1.7438832238873196</v>
      </c>
      <c r="BF27" s="50">
        <f>SQRT(((D27-AE26)^2)+((E27-AF26)^2)+((F27-AG26)^2)+((G27-AH26)^2)+((H27-AI26)^2)+((I27-AJ26)^2)+((J27-AK26)^2)+((K27-AL26)^2)+((L27-AM26)^2)+((M27-AN26)^2)+((N27-AO26)^2)+((O27-AP26)^2)+((P27-AQ26)^2))</f>
        <v>3.087500262914928</v>
      </c>
      <c r="BG27" s="50">
        <f>SQRT(((D27-AR26)^2)+((E27-AS26)^2)+((F27-AT26)^2)+((G27-AU26)^2)+((H27-AV26)^2)+((I27-AW26)^2)+((J27-AX26)^2)+((K27-AY26)^2)+((L27-AZ26)^2)+((M27-BA26)^2)+((N27-BB26)^2)+((O27-BC26)^2)+((P27-BD26)^2))</f>
        <v>6.2521482150738859</v>
      </c>
      <c r="BH27" s="49">
        <f>IF(AND(BE27&lt;BF27,BE27&lt;BG27),1,IF(AND(BF27&lt;BE27,BF27&lt;BG27),2,3))</f>
        <v>1</v>
      </c>
      <c r="BI27" s="61"/>
    </row>
  </sheetData>
  <mergeCells count="16">
    <mergeCell ref="A14:A15"/>
    <mergeCell ref="A16:A21"/>
    <mergeCell ref="BI14:BI15"/>
    <mergeCell ref="BI16:BI21"/>
    <mergeCell ref="A22:A27"/>
    <mergeCell ref="BI22:BI27"/>
    <mergeCell ref="B14:B15"/>
    <mergeCell ref="C14:C15"/>
    <mergeCell ref="Q14:Q15"/>
    <mergeCell ref="P7:P8"/>
    <mergeCell ref="D14:P14"/>
    <mergeCell ref="R14:AD14"/>
    <mergeCell ref="AE14:AQ14"/>
    <mergeCell ref="AR14:BD14"/>
    <mergeCell ref="BE14:BG14"/>
    <mergeCell ref="BH14:B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GLCM</vt:lpstr>
      <vt:lpstr>CH</vt:lpstr>
      <vt:lpstr>LVQ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Evangelista</cp:lastModifiedBy>
  <dcterms:created xsi:type="dcterms:W3CDTF">2018-09-25T15:38:16Z</dcterms:created>
  <dcterms:modified xsi:type="dcterms:W3CDTF">2018-10-19T00:42:14Z</dcterms:modified>
</cp:coreProperties>
</file>