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Users\karinaa0303\Desktop\portfolio\"/>
    </mc:Choice>
  </mc:AlternateContent>
  <bookViews>
    <workbookView xWindow="0" yWindow="0" windowWidth="28800" windowHeight="11415" activeTab="2"/>
  </bookViews>
  <sheets>
    <sheet name="Списки" sheetId="11" r:id="rId1"/>
    <sheet name="Сводные" sheetId="10" r:id="rId2"/>
    <sheet name="Дашборд" sheetId="9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9" i="10" l="1"/>
  <c r="G199" i="10"/>
  <c r="F199" i="10"/>
  <c r="E199" i="10"/>
  <c r="D199" i="10"/>
  <c r="I199" i="10"/>
  <c r="J199" i="10"/>
  <c r="K199" i="10"/>
  <c r="L199" i="10"/>
  <c r="M199" i="10"/>
  <c r="N199" i="10"/>
  <c r="O199" i="10"/>
  <c r="P199" i="10"/>
  <c r="Q199" i="10"/>
  <c r="C199" i="10"/>
  <c r="W196" i="10"/>
  <c r="W199" i="10" s="1"/>
  <c r="B4" i="10"/>
  <c r="F84" i="10" l="1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40" i="10"/>
  <c r="F39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B5" i="10"/>
  <c r="B6" i="10"/>
  <c r="B7" i="10"/>
  <c r="B8" i="10"/>
  <c r="AD225" i="10" l="1"/>
  <c r="AD228" i="10" l="1"/>
  <c r="V196" i="10"/>
  <c r="V199" i="10" s="1"/>
  <c r="D126" i="10"/>
  <c r="D127" i="10"/>
  <c r="D128" i="10"/>
  <c r="D129" i="10"/>
  <c r="D130" i="10"/>
  <c r="D131" i="10"/>
  <c r="D125" i="10"/>
  <c r="B126" i="10"/>
  <c r="B127" i="10"/>
  <c r="B128" i="10"/>
  <c r="B129" i="10"/>
  <c r="B130" i="10"/>
  <c r="B131" i="10"/>
  <c r="B125" i="10"/>
  <c r="AD142" i="10"/>
  <c r="AD131" i="10"/>
  <c r="AC225" i="10" l="1"/>
  <c r="AC228" i="10" l="1"/>
  <c r="U196" i="10"/>
  <c r="U199" i="10" s="1"/>
  <c r="AC142" i="10"/>
  <c r="AC131" i="10"/>
  <c r="AB228" i="10" l="1"/>
  <c r="T196" i="10"/>
  <c r="T199" i="10" s="1"/>
  <c r="AB142" i="10"/>
  <c r="AB131" i="10"/>
  <c r="AA228" i="10" l="1"/>
  <c r="S196" i="10"/>
  <c r="S199" i="10" s="1"/>
  <c r="AA142" i="10"/>
  <c r="AA131" i="10"/>
  <c r="S35" i="9" l="1"/>
  <c r="Z228" i="10"/>
  <c r="R196" i="10"/>
  <c r="R199" i="10" s="1"/>
  <c r="U35" i="9"/>
  <c r="Y228" i="10" l="1"/>
  <c r="U30" i="9" l="1"/>
  <c r="S30" i="9"/>
  <c r="S32" i="9"/>
  <c r="S33" i="9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K228" i="10"/>
  <c r="S34" i="9" l="1"/>
  <c r="B51" i="10"/>
  <c r="S28" i="9" l="1"/>
  <c r="S29" i="9"/>
  <c r="U28" i="9" l="1"/>
  <c r="U29" i="9"/>
  <c r="U32" i="9"/>
  <c r="U33" i="9"/>
  <c r="S27" i="9"/>
  <c r="S31" i="9" s="1"/>
  <c r="S36" i="9" s="1"/>
  <c r="B177" i="10" l="1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U26" i="9" l="1"/>
  <c r="S26" i="9"/>
  <c r="U27" i="9"/>
  <c r="U31" i="9" s="1"/>
  <c r="D3" i="10"/>
  <c r="D4" i="10" s="1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39" i="10"/>
  <c r="A39" i="10"/>
  <c r="B40" i="10"/>
  <c r="B41" i="10"/>
  <c r="B42" i="10"/>
  <c r="B43" i="10"/>
  <c r="B44" i="10"/>
  <c r="B45" i="10"/>
  <c r="B46" i="10"/>
  <c r="B47" i="10"/>
  <c r="B48" i="10"/>
  <c r="B49" i="10"/>
  <c r="B50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D8" i="10" l="1"/>
  <c r="D5" i="10"/>
  <c r="D6" i="10"/>
  <c r="E6" i="10" s="1"/>
  <c r="D7" i="10"/>
  <c r="B36" i="10"/>
  <c r="C124" i="10"/>
  <c r="B218" i="10"/>
  <c r="U34" i="9"/>
  <c r="B221" i="10" l="1"/>
  <c r="B222" i="10"/>
  <c r="B223" i="10"/>
  <c r="B225" i="10"/>
  <c r="B226" i="10"/>
  <c r="B227" i="10"/>
  <c r="B228" i="10"/>
  <c r="B220" i="10"/>
  <c r="B224" i="10"/>
  <c r="C129" i="10"/>
  <c r="C126" i="10"/>
  <c r="C131" i="10"/>
  <c r="C125" i="10"/>
  <c r="H125" i="10" s="1"/>
  <c r="C128" i="10"/>
  <c r="C127" i="10"/>
  <c r="C130" i="10"/>
  <c r="H130" i="10" s="1"/>
  <c r="B137" i="10"/>
  <c r="E4" i="10"/>
  <c r="E124" i="10"/>
  <c r="T26" i="9"/>
  <c r="U36" i="9"/>
  <c r="E129" i="10" l="1"/>
  <c r="E125" i="10"/>
  <c r="E126" i="10"/>
  <c r="V28" i="9" s="1"/>
  <c r="E130" i="10"/>
  <c r="I130" i="10" s="1"/>
  <c r="E127" i="10"/>
  <c r="V29" i="9" s="1"/>
  <c r="E128" i="10"/>
  <c r="E131" i="10"/>
  <c r="V35" i="9" s="1"/>
  <c r="B144" i="10"/>
  <c r="F131" i="10" s="1"/>
  <c r="W35" i="9" s="1"/>
  <c r="B141" i="10"/>
  <c r="F128" i="10" s="1"/>
  <c r="W30" i="9" s="1"/>
  <c r="B138" i="10"/>
  <c r="F125" i="10" s="1"/>
  <c r="W27" i="9" s="1"/>
  <c r="B139" i="10"/>
  <c r="F126" i="10" s="1"/>
  <c r="W28" i="9" s="1"/>
  <c r="B143" i="10"/>
  <c r="F130" i="10" s="1"/>
  <c r="W33" i="9" s="1"/>
  <c r="B140" i="10"/>
  <c r="F127" i="10" s="1"/>
  <c r="W29" i="9" s="1"/>
  <c r="B142" i="10"/>
  <c r="F129" i="10" s="1"/>
  <c r="H127" i="10"/>
  <c r="Y29" i="9" s="1"/>
  <c r="H126" i="10"/>
  <c r="Y28" i="9" s="1"/>
  <c r="H129" i="10"/>
  <c r="H128" i="10"/>
  <c r="Y30" i="9" s="1"/>
  <c r="I129" i="10"/>
  <c r="H131" i="10"/>
  <c r="Y35" i="9" s="1"/>
  <c r="T35" i="9"/>
  <c r="T27" i="9"/>
  <c r="T32" i="9"/>
  <c r="Y27" i="9"/>
  <c r="T30" i="9"/>
  <c r="Y33" i="9"/>
  <c r="T28" i="9"/>
  <c r="T33" i="9"/>
  <c r="T29" i="9"/>
  <c r="C137" i="10"/>
  <c r="V26" i="9"/>
  <c r="C141" i="10" l="1"/>
  <c r="G128" i="10" s="1"/>
  <c r="X30" i="9" s="1"/>
  <c r="C144" i="10"/>
  <c r="C138" i="10"/>
  <c r="C139" i="10"/>
  <c r="C143" i="10"/>
  <c r="G130" i="10" s="1"/>
  <c r="C142" i="10"/>
  <c r="G129" i="10" s="1"/>
  <c r="C140" i="10"/>
  <c r="G127" i="10" s="1"/>
  <c r="X29" i="9" s="1"/>
  <c r="G125" i="10"/>
  <c r="G131" i="10"/>
  <c r="X35" i="9" s="1"/>
  <c r="G126" i="10"/>
  <c r="X28" i="9" s="1"/>
  <c r="I131" i="10"/>
  <c r="Z35" i="9" s="1"/>
  <c r="I127" i="10"/>
  <c r="Z29" i="9" s="1"/>
  <c r="I126" i="10"/>
  <c r="Z28" i="9" s="1"/>
  <c r="I128" i="10"/>
  <c r="Z30" i="9" s="1"/>
  <c r="V30" i="9"/>
  <c r="I125" i="10"/>
  <c r="Z27" i="9" s="1"/>
  <c r="Z33" i="9"/>
  <c r="T31" i="9"/>
  <c r="Y31" i="9"/>
  <c r="W31" i="9"/>
  <c r="V32" i="9"/>
  <c r="Y32" i="9"/>
  <c r="Y34" i="9" s="1"/>
  <c r="W32" i="9"/>
  <c r="W34" i="9" s="1"/>
  <c r="T34" i="9"/>
  <c r="V33" i="9"/>
  <c r="V27" i="9"/>
  <c r="V34" i="9" l="1"/>
  <c r="T36" i="9"/>
  <c r="W36" i="9"/>
  <c r="Y36" i="9"/>
  <c r="V31" i="9"/>
  <c r="X32" i="9"/>
  <c r="Z32" i="9"/>
  <c r="Z31" i="9"/>
  <c r="Z34" i="9"/>
  <c r="X27" i="9"/>
  <c r="X31" i="9" s="1"/>
  <c r="X33" i="9"/>
  <c r="X34" i="9" s="1"/>
  <c r="K5" i="9"/>
  <c r="Z5" i="9"/>
  <c r="D5" i="9"/>
  <c r="C3" i="10"/>
  <c r="C4" i="10" s="1"/>
  <c r="C5" i="10" l="1"/>
  <c r="F5" i="10" s="1"/>
  <c r="O5" i="9" s="1"/>
  <c r="C7" i="10"/>
  <c r="F7" i="10" s="1"/>
  <c r="Y5" i="9" s="1"/>
  <c r="C6" i="10"/>
  <c r="F6" i="10" s="1"/>
  <c r="H5" i="9" s="1"/>
  <c r="C8" i="10"/>
  <c r="F8" i="10" s="1"/>
  <c r="U5" i="9" s="1"/>
  <c r="V36" i="9"/>
  <c r="X36" i="9"/>
  <c r="Z36" i="9"/>
  <c r="F4" i="10"/>
  <c r="AD5" i="9" s="1"/>
  <c r="E8" i="10"/>
  <c r="U4" i="9" s="1"/>
  <c r="Q5" i="9"/>
  <c r="E7" i="10"/>
  <c r="Y4" i="9" s="1"/>
  <c r="V5" i="9"/>
  <c r="AD4" i="9"/>
  <c r="H4" i="9"/>
  <c r="E5" i="10"/>
  <c r="O4" i="9" s="1"/>
</calcChain>
</file>

<file path=xl/sharedStrings.xml><?xml version="1.0" encoding="utf-8"?>
<sst xmlns="http://schemas.openxmlformats.org/spreadsheetml/2006/main" count="365" uniqueCount="127">
  <si>
    <t>KPI</t>
  </si>
  <si>
    <t>+/- с начала года</t>
  </si>
  <si>
    <t>+/- за месяц</t>
  </si>
  <si>
    <t>КП</t>
  </si>
  <si>
    <t>РП30</t>
  </si>
  <si>
    <t>АВТО</t>
  </si>
  <si>
    <t>ОНЛАЙН</t>
  </si>
  <si>
    <t>Список месяцев</t>
  </si>
  <si>
    <t>Декабрь 2022</t>
  </si>
  <si>
    <t>Январь 2023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</si>
  <si>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</si>
  <si>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</si>
  <si>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</si>
  <si>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</si>
  <si>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</si>
  <si>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</si>
  <si>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</si>
  <si>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Таблица</t>
  </si>
  <si>
    <t>Диаграммы</t>
  </si>
  <si>
    <t>Month, Year of DATA_DATE</t>
  </si>
  <si>
    <t>за мес</t>
  </si>
  <si>
    <t>Grand Total</t>
  </si>
  <si>
    <t>Итого</t>
  </si>
  <si>
    <t>Портфель реструктурированных займов</t>
  </si>
  <si>
    <t xml:space="preserve">КП рестр ИТОГО (абс значение/доля) с нач года Изм </t>
  </si>
  <si>
    <t>РП 30 рестр ИТОГО (абс значение/доля) с нач года Изм</t>
  </si>
  <si>
    <t>Доля рестр (иск РП 30) Изм/ КП рестр/ РП30 рестр</t>
  </si>
  <si>
    <t>Динамика портфеля рестр (по продуктам)</t>
  </si>
  <si>
    <t>Круговая</t>
  </si>
  <si>
    <t>Причина рестров (по долям)</t>
  </si>
  <si>
    <t>Динамика рестров по филиалам</t>
  </si>
  <si>
    <t>Доля рестр (искл РП30) %</t>
  </si>
  <si>
    <t>Доля рестр портфеля</t>
  </si>
  <si>
    <t>КП рестры, ИТОГО</t>
  </si>
  <si>
    <t>РП30 рестры%</t>
  </si>
  <si>
    <t>РП30 рестры, ИТОГО</t>
  </si>
  <si>
    <t>Сентябрь 2023</t>
  </si>
  <si>
    <t>Прирост от абс (за мес)</t>
  </si>
  <si>
    <t>дек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</si>
  <si>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</si>
  <si>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</si>
  <si>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</si>
  <si>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</si>
  <si>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</si>
  <si>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</si>
  <si>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</si>
  <si>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</si>
  <si>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</si>
  <si>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</si>
  <si>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</si>
  <si>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дек2021</t>
  </si>
  <si>
    <t>янв2022</t>
  </si>
  <si>
    <t>фев2022</t>
  </si>
  <si>
    <t>мар2022</t>
  </si>
  <si>
    <t>апр2022</t>
  </si>
  <si>
    <t>май2022</t>
  </si>
  <si>
    <t>июн2022</t>
  </si>
  <si>
    <t>июл2022</t>
  </si>
  <si>
    <t>авг2022</t>
  </si>
  <si>
    <t>сен2022</t>
  </si>
  <si>
    <t>окт2022</t>
  </si>
  <si>
    <t>ноя2022</t>
  </si>
  <si>
    <t>дек2022</t>
  </si>
  <si>
    <t>янв2023</t>
  </si>
  <si>
    <t>фев2023</t>
  </si>
  <si>
    <t>мар2023</t>
  </si>
  <si>
    <t>апр2023</t>
  </si>
  <si>
    <t>май2023</t>
  </si>
  <si>
    <t>июн2023</t>
  </si>
  <si>
    <t>июл2023</t>
  </si>
  <si>
    <t>авг2023</t>
  </si>
  <si>
    <t>сен2023</t>
  </si>
  <si>
    <t>окт2023</t>
  </si>
  <si>
    <t>ноя2023</t>
  </si>
  <si>
    <t>дек2023</t>
  </si>
  <si>
    <t>за год</t>
  </si>
  <si>
    <t>+/- c начала года</t>
  </si>
  <si>
    <t>Продукты</t>
  </si>
  <si>
    <t>Cтандарт КП</t>
  </si>
  <si>
    <t>ИТОГО</t>
  </si>
  <si>
    <t xml:space="preserve">   +/- c начала мес</t>
  </si>
  <si>
    <t>РП</t>
  </si>
  <si>
    <t>+/- c начала мес</t>
  </si>
  <si>
    <t>Классификатор реструктуризаций</t>
  </si>
  <si>
    <t>Слабая торговля</t>
  </si>
  <si>
    <t>Другое</t>
  </si>
  <si>
    <t>Болезнь</t>
  </si>
  <si>
    <t>закр рынка</t>
  </si>
  <si>
    <t>Сезонные</t>
  </si>
  <si>
    <t>Служба в армии</t>
  </si>
  <si>
    <t>Ухудшение фин пол</t>
  </si>
  <si>
    <t>Форс мажор</t>
  </si>
  <si>
    <t>Доля рестр КП, %</t>
  </si>
  <si>
    <t>РП30 рестры, млн</t>
  </si>
  <si>
    <t>КП рестры, млн</t>
  </si>
  <si>
    <t>Онлайн КП</t>
  </si>
  <si>
    <t>Динамика рестров</t>
  </si>
  <si>
    <t>Октябрь 2023</t>
  </si>
  <si>
    <t>Ноябрь 2023</t>
  </si>
  <si>
    <t>Декабрь 2023</t>
  </si>
  <si>
    <t>Бизнес</t>
  </si>
  <si>
    <t>Агро</t>
  </si>
  <si>
    <t>Потреб</t>
  </si>
  <si>
    <t/>
  </si>
  <si>
    <t>янв2024</t>
  </si>
  <si>
    <t>Январь 2024</t>
  </si>
  <si>
    <t>МСБ</t>
  </si>
  <si>
    <t>Февраль 2024</t>
  </si>
  <si>
    <t>фев2024</t>
  </si>
  <si>
    <t>2022-2023</t>
  </si>
  <si>
    <t>2023-2024</t>
  </si>
  <si>
    <t>мар2024</t>
  </si>
  <si>
    <t>Март 2024</t>
  </si>
  <si>
    <t>Факторинг</t>
  </si>
  <si>
    <t>Апрель 2024</t>
  </si>
  <si>
    <t>апр2024</t>
  </si>
  <si>
    <t>Fast</t>
  </si>
  <si>
    <t>Паводки 2024</t>
  </si>
  <si>
    <t>Май 2024</t>
  </si>
  <si>
    <t>май2024</t>
  </si>
  <si>
    <t>Май 2025</t>
  </si>
  <si>
    <t>Июнь 2024</t>
  </si>
  <si>
    <t>июн2024</t>
  </si>
  <si>
    <t>июл2024</t>
  </si>
  <si>
    <t>Июль 2024</t>
  </si>
  <si>
    <t>Август 2024</t>
  </si>
  <si>
    <t>авг2024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</si>
</sst>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_-* #,##0.0_-;\-* #,##0.0_-;_-* &quot;-&quot;??_-;_-@_-"/>
    <numFmt numFmtId="167" formatCode="_-* #,##0_-;\-* #,##0_-;_-* &quot;-&quot;??_-;_-@_-"/>
    <numFmt numFmtId="168" formatCode="0.0"/>
    <numFmt numFmtId="169" formatCode="#,##0_ ;\-#,##0\ "/>
    <numFmt numFmtId="170" formatCode="0.0%"/>
    <numFmt numFmtId="171" formatCode="[$-419]mmmm\ yyyy;@"/>
    <numFmt numFmtId="172" formatCode="#,##0,,&quot;&quot;;\-#,##0,,&quot;&quot;"/>
  </numFmts>
  <fonts count="3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20"/>
      <color rgb="FFF6706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67061"/>
      <name val="Calibri"/>
      <family val="2"/>
      <scheme val="minor"/>
    </font>
    <font>
      <sz val="18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666666"/>
      <name val="Arial"/>
      <family val="2"/>
      <charset val="204"/>
    </font>
    <font>
      <sz val="9"/>
      <color rgb="FF333333"/>
      <name val="Arial"/>
      <family val="2"/>
      <charset val="204"/>
    </font>
    <font>
      <sz val="11"/>
      <color rgb="FF000000"/>
      <name val="Calibri"/>
      <family val="2"/>
      <charset val="204"/>
    </font>
    <font>
      <sz val="20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22"/>
      <color theme="5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22"/>
      <color rgb="FFF6706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1"/>
      <color theme="1" tint="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2"/>
      <color rgb="FF008B8E"/>
      <name val="Calibri"/>
      <family val="2"/>
      <charset val="204"/>
      <scheme val="minor"/>
    </font>
    <font>
      <sz val="11"/>
      <color rgb="FFF67061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i/>
      <sz val="11"/>
      <color theme="1" tint="0.249977111117893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20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5">
    <xf numFmtId="0" fontId="0" fillId="0" borderId="0" xfId="0"/>
    <xf numFmtId="166" fontId="0" fillId="0" borderId="0" xfId="0" applyNumberFormat="1"/>
    <xf numFmtId="167" fontId="0" fillId="0" borderId="0" xfId="0" applyNumberFormat="1"/>
    <xf numFmtId="9" fontId="0" fillId="0" borderId="0" xfId="4" applyFont="1"/>
    <xf numFmtId="0" fontId="0" fillId="2" borderId="0" xfId="0" applyFill="1"/>
    <xf numFmtId="9" fontId="0" fillId="0" borderId="0" xfId="4" applyFont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 indent="2"/>
    </xf>
    <xf numFmtId="3" fontId="7" fillId="0" borderId="0" xfId="0" applyNumberFormat="1" applyFont="1"/>
    <xf numFmtId="0" fontId="0" fillId="0" borderId="0" xfId="0" applyAlignment="1">
      <alignment horizontal="left" vertical="top" indent="2"/>
    </xf>
    <xf numFmtId="168" fontId="5" fillId="2" borderId="0" xfId="0" applyNumberFormat="1" applyFont="1" applyFill="1" applyAlignment="1">
      <alignment horizontal="left" vertical="top" indent="2"/>
    </xf>
    <xf numFmtId="0" fontId="0" fillId="2" borderId="0" xfId="0" applyFill="1" applyAlignment="1">
      <alignment horizontal="left" vertical="top" indent="2"/>
    </xf>
    <xf numFmtId="0" fontId="6" fillId="2" borderId="0" xfId="0" applyFont="1" applyFill="1" applyAlignment="1">
      <alignment horizontal="right" vertical="center"/>
    </xf>
    <xf numFmtId="0" fontId="2" fillId="0" borderId="0" xfId="0" applyFont="1"/>
    <xf numFmtId="0" fontId="10" fillId="2" borderId="0" xfId="0" applyFont="1" applyFill="1"/>
    <xf numFmtId="0" fontId="11" fillId="2" borderId="0" xfId="0" applyFont="1" applyFill="1"/>
    <xf numFmtId="0" fontId="12" fillId="0" borderId="0" xfId="0" applyFont="1"/>
    <xf numFmtId="0" fontId="9" fillId="0" borderId="0" xfId="0" applyFont="1"/>
    <xf numFmtId="9" fontId="0" fillId="0" borderId="0" xfId="0" applyNumberFormat="1"/>
    <xf numFmtId="3" fontId="0" fillId="0" borderId="0" xfId="0" applyNumberFormat="1"/>
    <xf numFmtId="0" fontId="10" fillId="0" borderId="0" xfId="0" applyFont="1"/>
    <xf numFmtId="0" fontId="11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13" fillId="0" borderId="0" xfId="0" applyFont="1" applyAlignment="1">
      <alignment wrapText="1"/>
    </xf>
    <xf numFmtId="0" fontId="14" fillId="4" borderId="0" xfId="0" applyFont="1" applyFill="1" applyAlignment="1">
      <alignment horizontal="center" vertical="center" wrapText="1" readingOrder="1"/>
    </xf>
    <xf numFmtId="0" fontId="15" fillId="0" borderId="0" xfId="0" applyFont="1" applyAlignment="1">
      <alignment horizontal="right" vertical="top" wrapText="1" readingOrder="1"/>
    </xf>
    <xf numFmtId="3" fontId="16" fillId="0" borderId="0" xfId="0" applyNumberFormat="1" applyFont="1" applyAlignment="1">
      <alignment horizontal="center" vertical="center" wrapText="1" readingOrder="1"/>
    </xf>
    <xf numFmtId="3" fontId="17" fillId="0" borderId="0" xfId="0" applyNumberFormat="1" applyFont="1" applyAlignment="1">
      <alignment horizontal="center" wrapText="1" readingOrder="1"/>
    </xf>
    <xf numFmtId="10" fontId="17" fillId="0" borderId="0" xfId="0" applyNumberFormat="1" applyFont="1" applyAlignment="1">
      <alignment horizontal="center" wrapText="1" readingOrder="1"/>
    </xf>
    <xf numFmtId="10" fontId="0" fillId="0" borderId="0" xfId="4" applyNumberFormat="1" applyFont="1"/>
    <xf numFmtId="0" fontId="0" fillId="0" borderId="0" xfId="0"/>
    <xf numFmtId="10" fontId="1" fillId="2" borderId="0" xfId="4" applyNumberFormat="1" applyFont="1" applyFill="1" applyAlignment="1">
      <alignment vertical="center"/>
    </xf>
    <xf numFmtId="0" fontId="18" fillId="2" borderId="0" xfId="0" applyFont="1" applyFill="1" applyAlignment="1"/>
    <xf numFmtId="0" fontId="0" fillId="0" borderId="0" xfId="0"/>
    <xf numFmtId="10" fontId="16" fillId="0" borderId="0" xfId="0" applyNumberFormat="1" applyFont="1" applyAlignment="1">
      <alignment vertical="center"/>
    </xf>
    <xf numFmtId="0" fontId="15" fillId="0" borderId="0" xfId="0" quotePrefix="1" applyFont="1" applyAlignment="1">
      <alignment horizontal="left" vertical="top"/>
    </xf>
    <xf numFmtId="43" fontId="16" fillId="0" borderId="0" xfId="7" applyFont="1" applyAlignment="1">
      <alignment vertical="center"/>
    </xf>
    <xf numFmtId="171" fontId="0" fillId="0" borderId="0" xfId="0" applyNumberFormat="1"/>
    <xf numFmtId="171" fontId="14" fillId="3" borderId="0" xfId="0" applyNumberFormat="1" applyFont="1" applyFill="1" applyAlignment="1">
      <alignment horizontal="center" wrapText="1" readingOrder="1"/>
    </xf>
    <xf numFmtId="10" fontId="16" fillId="0" borderId="0" xfId="4" applyNumberFormat="1" applyFont="1" applyAlignment="1">
      <alignment horizontal="center" vertical="center" wrapText="1" readingOrder="1"/>
    </xf>
    <xf numFmtId="0" fontId="0" fillId="0" borderId="0" xfId="0"/>
    <xf numFmtId="10" fontId="16" fillId="0" borderId="0" xfId="0" applyNumberFormat="1" applyFont="1" applyAlignment="1">
      <alignment vertical="center"/>
    </xf>
    <xf numFmtId="43" fontId="0" fillId="0" borderId="0" xfId="8" applyFont="1"/>
    <xf numFmtId="10" fontId="22" fillId="2" borderId="0" xfId="4" applyNumberFormat="1" applyFont="1" applyFill="1" applyAlignment="1">
      <alignment horizontal="left" vertical="top" indent="2"/>
    </xf>
    <xf numFmtId="10" fontId="18" fillId="2" borderId="0" xfId="0" applyNumberFormat="1" applyFont="1" applyFill="1" applyAlignment="1"/>
    <xf numFmtId="0" fontId="23" fillId="0" borderId="0" xfId="0" applyFont="1"/>
    <xf numFmtId="0" fontId="16" fillId="0" borderId="0" xfId="0" quotePrefix="1" applyFont="1" applyAlignment="1">
      <alignment horizontal="left"/>
    </xf>
    <xf numFmtId="0" fontId="15" fillId="0" borderId="0" xfId="0" quotePrefix="1" applyFont="1" applyAlignment="1">
      <alignment horizontal="center"/>
    </xf>
    <xf numFmtId="0" fontId="15" fillId="0" borderId="0" xfId="0" quotePrefix="1" applyFont="1" applyAlignment="1">
      <alignment horizontal="center" vertical="top"/>
    </xf>
    <xf numFmtId="165" fontId="0" fillId="0" borderId="0" xfId="9" applyNumberFormat="1" applyFont="1"/>
    <xf numFmtId="14" fontId="6" fillId="0" borderId="0" xfId="0" applyNumberFormat="1" applyFont="1"/>
    <xf numFmtId="170" fontId="16" fillId="0" borderId="0" xfId="4" applyNumberFormat="1" applyFont="1" applyAlignment="1">
      <alignment horizontal="center" vertical="center" wrapText="1" readingOrder="1"/>
    </xf>
    <xf numFmtId="170" fontId="17" fillId="0" borderId="0" xfId="4" applyNumberFormat="1" applyFont="1" applyAlignment="1">
      <alignment horizontal="center" wrapText="1" readingOrder="1"/>
    </xf>
    <xf numFmtId="0" fontId="16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top"/>
    </xf>
    <xf numFmtId="171" fontId="16" fillId="0" borderId="0" xfId="0" applyNumberFormat="1" applyFont="1" applyAlignment="1">
      <alignment vertical="center"/>
    </xf>
    <xf numFmtId="165" fontId="0" fillId="0" borderId="0" xfId="10" applyNumberFormat="1" applyFont="1"/>
    <xf numFmtId="165" fontId="0" fillId="0" borderId="0" xfId="10" applyNumberFormat="1" applyFont="1"/>
    <xf numFmtId="0" fontId="0" fillId="0" borderId="0" xfId="0"/>
    <xf numFmtId="0" fontId="16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top"/>
    </xf>
    <xf numFmtId="171" fontId="16" fillId="0" borderId="0" xfId="0" applyNumberFormat="1" applyFont="1" applyAlignment="1">
      <alignment vertical="center"/>
    </xf>
    <xf numFmtId="165" fontId="0" fillId="0" borderId="0" xfId="10" applyNumberFormat="1" applyFont="1"/>
    <xf numFmtId="171" fontId="27" fillId="0" borderId="0" xfId="0" applyNumberFormat="1" applyFont="1"/>
    <xf numFmtId="14" fontId="27" fillId="0" borderId="0" xfId="0" applyNumberFormat="1" applyFont="1"/>
    <xf numFmtId="167" fontId="19" fillId="0" borderId="0" xfId="3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5" fillId="0" borderId="0" xfId="0" quotePrefix="1" applyFont="1" applyAlignment="1">
      <alignment horizontal="left" vertical="top"/>
    </xf>
    <xf numFmtId="43" fontId="0" fillId="0" borderId="0" xfId="10" applyFont="1"/>
    <xf numFmtId="171" fontId="0" fillId="0" borderId="0" xfId="0" applyNumberFormat="1"/>
    <xf numFmtId="0" fontId="0" fillId="0" borderId="0" xfId="0"/>
    <xf numFmtId="165" fontId="0" fillId="0" borderId="0" xfId="10" applyNumberFormat="1" applyFont="1" applyAlignment="1">
      <alignment vertical="center"/>
    </xf>
    <xf numFmtId="165" fontId="16" fillId="0" borderId="0" xfId="10" applyNumberFormat="1" applyFont="1" applyAlignment="1">
      <alignment vertical="center"/>
    </xf>
    <xf numFmtId="0" fontId="0" fillId="5" borderId="0" xfId="0" applyFill="1"/>
    <xf numFmtId="9" fontId="16" fillId="0" borderId="0" xfId="4" applyFont="1" applyAlignment="1">
      <alignment vertical="center"/>
    </xf>
    <xf numFmtId="170" fontId="16" fillId="0" borderId="0" xfId="4" applyNumberFormat="1" applyFont="1" applyAlignment="1">
      <alignment vertical="center"/>
    </xf>
    <xf numFmtId="10" fontId="16" fillId="0" borderId="0" xfId="4" applyNumberFormat="1" applyFont="1" applyAlignment="1">
      <alignment vertical="center"/>
    </xf>
    <xf numFmtId="0" fontId="0" fillId="0" borderId="0" xfId="0"/>
    <xf numFmtId="165" fontId="0" fillId="0" borderId="0" xfId="10" applyNumberFormat="1" applyFont="1"/>
    <xf numFmtId="0" fontId="26" fillId="0" borderId="0" xfId="0" applyFont="1"/>
    <xf numFmtId="171" fontId="15" fillId="0" borderId="0" xfId="0" quotePrefix="1" applyNumberFormat="1" applyFont="1" applyAlignment="1">
      <alignment horizontal="center"/>
    </xf>
    <xf numFmtId="0" fontId="15" fillId="0" borderId="0" xfId="0" applyFont="1" applyAlignment="1">
      <alignment horizontal="left" vertical="top"/>
    </xf>
    <xf numFmtId="165" fontId="15" fillId="0" borderId="0" xfId="0" quotePrefix="1" applyNumberFormat="1" applyFont="1" applyAlignment="1">
      <alignment horizontal="center"/>
    </xf>
    <xf numFmtId="0" fontId="15" fillId="0" borderId="0" xfId="0" quotePrefix="1" applyFont="1" applyAlignment="1">
      <alignment horizontal="left" vertical="top"/>
    </xf>
    <xf numFmtId="165" fontId="0" fillId="0" borderId="0" xfId="0" applyNumberFormat="1"/>
    <xf numFmtId="9" fontId="17" fillId="0" borderId="0" xfId="4" applyFont="1" applyAlignment="1">
      <alignment horizontal="center" wrapText="1" readingOrder="1"/>
    </xf>
    <xf numFmtId="164" fontId="16" fillId="0" borderId="0" xfId="3" applyFont="1" applyAlignment="1">
      <alignment horizontal="center" vertical="center" wrapText="1" readingOrder="1"/>
    </xf>
    <xf numFmtId="0" fontId="0" fillId="0" borderId="0" xfId="0"/>
    <xf numFmtId="0" fontId="15" fillId="0" borderId="0" xfId="0" quotePrefix="1" applyFont="1" applyAlignment="1">
      <alignment horizontal="center"/>
    </xf>
    <xf numFmtId="43" fontId="0" fillId="0" borderId="0" xfId="0" applyNumberFormat="1"/>
    <xf numFmtId="0" fontId="0" fillId="0" borderId="0" xfId="0"/>
    <xf numFmtId="0" fontId="15" fillId="0" borderId="0" xfId="0" quotePrefix="1" applyFont="1" applyAlignment="1">
      <alignment horizontal="center"/>
    </xf>
    <xf numFmtId="0" fontId="15" fillId="0" borderId="0" xfId="0" quotePrefix="1" applyFont="1" applyAlignment="1">
      <alignment horizontal="left" vertical="top"/>
    </xf>
    <xf numFmtId="43" fontId="0" fillId="0" borderId="0" xfId="0" applyNumberFormat="1"/>
    <xf numFmtId="0" fontId="30" fillId="0" borderId="0" xfId="0" applyFont="1"/>
    <xf numFmtId="0" fontId="27" fillId="0" borderId="0" xfId="0" applyFont="1"/>
    <xf numFmtId="170" fontId="16" fillId="0" borderId="0" xfId="0" applyNumberFormat="1" applyFont="1" applyAlignment="1">
      <alignment vertical="center"/>
    </xf>
    <xf numFmtId="0" fontId="0" fillId="0" borderId="0" xfId="0"/>
    <xf numFmtId="0" fontId="15" fillId="0" borderId="0" xfId="0" quotePrefix="1" applyFont="1" applyAlignment="1">
      <alignment horizontal="center"/>
    </xf>
    <xf numFmtId="0" fontId="28" fillId="2" borderId="0" xfId="0" applyFont="1" applyFill="1" applyAlignment="1">
      <alignment horizontal="left"/>
    </xf>
    <xf numFmtId="10" fontId="16" fillId="0" borderId="0" xfId="0" applyNumberFormat="1" applyFont="1" applyAlignment="1">
      <alignment vertical="center"/>
    </xf>
    <xf numFmtId="10" fontId="16" fillId="0" borderId="0" xfId="0" applyNumberFormat="1" applyFont="1" applyAlignment="1">
      <alignment vertical="center"/>
    </xf>
    <xf numFmtId="43" fontId="0" fillId="0" borderId="0" xfId="0" applyNumberFormat="1"/>
    <xf numFmtId="0" fontId="0" fillId="0" borderId="0" xfId="0"/>
    <xf numFmtId="0" fontId="15" fillId="0" borderId="0" xfId="0" quotePrefix="1" applyFont="1" applyAlignment="1">
      <alignment horizontal="left" vertical="top"/>
    </xf>
    <xf numFmtId="43" fontId="0" fillId="0" borderId="0" xfId="0" applyNumberFormat="1"/>
    <xf numFmtId="0" fontId="0" fillId="2" borderId="1" xfId="0" applyFill="1" applyBorder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0" fontId="21" fillId="2" borderId="0" xfId="4" applyNumberFormat="1" applyFont="1" applyFill="1" applyAlignment="1">
      <alignment vertical="center"/>
    </xf>
    <xf numFmtId="167" fontId="21" fillId="2" borderId="0" xfId="3" applyNumberFormat="1" applyFont="1" applyFill="1" applyAlignment="1">
      <alignment vertical="center"/>
    </xf>
    <xf numFmtId="9" fontId="5" fillId="2" borderId="0" xfId="4" applyFont="1" applyFill="1" applyAlignment="1">
      <alignment horizontal="left" vertical="top" indent="2"/>
    </xf>
    <xf numFmtId="169" fontId="5" fillId="2" borderId="0" xfId="3" applyNumberFormat="1" applyFont="1" applyFill="1" applyAlignment="1">
      <alignment horizontal="left" vertical="top" indent="2"/>
    </xf>
    <xf numFmtId="0" fontId="3" fillId="2" borderId="0" xfId="0" applyFont="1" applyFill="1" applyAlignment="1">
      <alignment horizontal="left" vertical="top" indent="2"/>
    </xf>
    <xf numFmtId="3" fontId="31" fillId="2" borderId="0" xfId="0" applyNumberFormat="1" applyFont="1" applyFill="1" applyAlignment="1">
      <alignment horizontal="left" vertical="top" indent="2"/>
    </xf>
    <xf numFmtId="169" fontId="20" fillId="2" borderId="0" xfId="3" applyNumberFormat="1" applyFont="1" applyFill="1" applyAlignment="1">
      <alignment horizontal="left" vertical="top" indent="2"/>
    </xf>
    <xf numFmtId="10" fontId="5" fillId="2" borderId="0" xfId="4" applyNumberFormat="1" applyFont="1" applyFill="1" applyAlignment="1">
      <alignment horizontal="left" vertical="top" indent="2"/>
    </xf>
    <xf numFmtId="3" fontId="18" fillId="2" borderId="0" xfId="0" applyNumberFormat="1" applyFont="1" applyFill="1" applyAlignment="1"/>
    <xf numFmtId="0" fontId="34" fillId="5" borderId="5" xfId="0" applyFont="1" applyFill="1" applyBorder="1" applyAlignment="1">
      <alignment horizontal="center" vertical="center"/>
    </xf>
    <xf numFmtId="17" fontId="33" fillId="5" borderId="6" xfId="0" applyNumberFormat="1" applyFont="1" applyFill="1" applyBorder="1" applyAlignment="1">
      <alignment horizontal="center" vertical="center"/>
    </xf>
    <xf numFmtId="17" fontId="33" fillId="5" borderId="7" xfId="0" applyNumberFormat="1" applyFont="1" applyFill="1" applyBorder="1" applyAlignment="1">
      <alignment horizontal="center" vertical="center"/>
    </xf>
    <xf numFmtId="0" fontId="34" fillId="5" borderId="2" xfId="0" applyFont="1" applyFill="1" applyBorder="1" applyAlignment="1">
      <alignment horizontal="right" vertical="center"/>
    </xf>
    <xf numFmtId="0" fontId="35" fillId="5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32" fillId="2" borderId="0" xfId="0" applyFont="1" applyFill="1" applyAlignment="1">
      <alignment horizontal="center"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top" indent="2"/>
    </xf>
    <xf numFmtId="0" fontId="33" fillId="5" borderId="2" xfId="0" quotePrefix="1" applyFont="1" applyFill="1" applyBorder="1" applyAlignment="1">
      <alignment horizontal="right" vertical="center" wrapText="1"/>
    </xf>
    <xf numFmtId="0" fontId="15" fillId="0" borderId="0" xfId="0" quotePrefix="1" applyFont="1" applyAlignment="1">
      <alignment horizontal="center"/>
    </xf>
    <xf numFmtId="165" fontId="0" fillId="0" borderId="0" xfId="11" applyNumberFormat="1" applyFont="1"/>
    <xf numFmtId="0" fontId="0" fillId="0" borderId="0" xfId="0"/>
    <xf numFmtId="0" fontId="15" fillId="0" borderId="0" xfId="0" quotePrefix="1" applyFont="1" applyAlignment="1">
      <alignment horizontal="center"/>
    </xf>
    <xf numFmtId="0" fontId="15" fillId="0" borderId="0" xfId="0" quotePrefix="1" applyFont="1" applyAlignment="1">
      <alignment horizontal="left" vertical="top"/>
    </xf>
    <xf numFmtId="165" fontId="0" fillId="0" borderId="0" xfId="11" applyNumberFormat="1" applyFont="1"/>
    <xf numFmtId="17" fontId="0" fillId="0" borderId="0" xfId="0" applyNumberFormat="1"/>
    <xf numFmtId="172" fontId="19" fillId="0" borderId="0" xfId="3" applyNumberFormat="1" applyFont="1" applyAlignment="1">
      <alignment vertical="center"/>
    </xf>
    <xf numFmtId="172" fontId="0" fillId="0" borderId="0" xfId="4" applyNumberFormat="1" applyFont="1"/>
    <xf numFmtId="10" fontId="0" fillId="0" borderId="0" xfId="0" applyNumberFormat="1"/>
    <xf numFmtId="172" fontId="0" fillId="0" borderId="0" xfId="0" applyNumberFormat="1"/>
    <xf numFmtId="0" fontId="15" fillId="0" borderId="0" xfId="0" quotePrefix="1" applyFont="1" applyAlignment="1">
      <alignment horizontal="center" vertical="center"/>
    </xf>
    <xf numFmtId="17" fontId="19" fillId="0" borderId="0" xfId="3" applyNumberFormat="1" applyFont="1" applyAlignment="1">
      <alignment horizontal="center" vertical="center"/>
    </xf>
    <xf numFmtId="17" fontId="0" fillId="0" borderId="0" xfId="4" applyNumberFormat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19" fillId="0" borderId="0" xfId="3" applyFont="1" applyAlignment="1">
      <alignment horizontal="center" vertical="center"/>
    </xf>
    <xf numFmtId="0" fontId="15" fillId="0" borderId="0" xfId="0" quotePrefix="1" applyFont="1" applyAlignment="1">
      <alignment horizontal="center"/>
    </xf>
    <xf numFmtId="165" fontId="0" fillId="0" borderId="0" xfId="11" applyNumberFormat="1" applyFont="1"/>
    <xf numFmtId="0" fontId="0" fillId="0" borderId="0" xfId="0"/>
    <xf numFmtId="0" fontId="15" fillId="0" borderId="0" xfId="0" quotePrefix="1" applyFont="1" applyAlignment="1">
      <alignment horizontal="left" vertical="top"/>
    </xf>
    <xf numFmtId="0" fontId="0" fillId="0" borderId="0" xfId="0" applyAlignment="1"/>
    <xf numFmtId="0" fontId="33" fillId="5" borderId="4" xfId="0" quotePrefix="1" applyFont="1" applyFill="1" applyBorder="1" applyAlignment="1">
      <alignment horizontal="center" vertical="center"/>
    </xf>
    <xf numFmtId="0" fontId="33" fillId="5" borderId="0" xfId="0" quotePrefix="1" applyFont="1" applyFill="1" applyBorder="1" applyAlignment="1">
      <alignment horizontal="center" vertical="center"/>
    </xf>
    <xf numFmtId="167" fontId="34" fillId="5" borderId="0" xfId="3" applyNumberFormat="1" applyFont="1" applyFill="1" applyBorder="1" applyAlignment="1">
      <alignment horizontal="center" vertical="center"/>
    </xf>
    <xf numFmtId="167" fontId="33" fillId="5" borderId="0" xfId="3" applyNumberFormat="1" applyFont="1" applyFill="1" applyBorder="1" applyAlignment="1">
      <alignment horizontal="center" vertical="center"/>
    </xf>
    <xf numFmtId="167" fontId="34" fillId="5" borderId="3" xfId="3" applyNumberFormat="1" applyFont="1" applyFill="1" applyBorder="1" applyAlignment="1">
      <alignment horizontal="center" vertical="center"/>
    </xf>
    <xf numFmtId="167" fontId="33" fillId="5" borderId="3" xfId="3" applyNumberFormat="1" applyFont="1" applyFill="1" applyBorder="1" applyAlignment="1">
      <alignment horizontal="center" vertical="center"/>
    </xf>
    <xf numFmtId="167" fontId="34" fillId="5" borderId="4" xfId="3" applyNumberFormat="1" applyFont="1" applyFill="1" applyBorder="1" applyAlignment="1">
      <alignment horizontal="center" vertical="center"/>
    </xf>
    <xf numFmtId="167" fontId="33" fillId="5" borderId="4" xfId="3" applyNumberFormat="1" applyFont="1" applyFill="1" applyBorder="1" applyAlignment="1">
      <alignment horizontal="center" vertical="center"/>
    </xf>
    <xf numFmtId="0" fontId="15" fillId="0" borderId="0" xfId="0" quotePrefix="1" applyFont="1" applyAlignment="1">
      <alignment vertical="top"/>
    </xf>
    <xf numFmtId="0" fontId="0" fillId="0" borderId="0" xfId="0"/>
    <xf numFmtId="3" fontId="0" fillId="0" borderId="0" xfId="0" applyNumberFormat="1"/>
    <xf numFmtId="3" fontId="16" fillId="0" borderId="0" xfId="0" applyNumberFormat="1" applyFont="1" applyAlignment="1">
      <alignment vertical="center"/>
    </xf>
    <xf numFmtId="0" fontId="16" fillId="0" borderId="0" xfId="0" quotePrefix="1" applyFont="1" applyAlignment="1">
      <alignment horizontal="left"/>
    </xf>
    <xf numFmtId="0" fontId="15" fillId="0" borderId="0" xfId="0" quotePrefix="1" applyFont="1" applyAlignment="1">
      <alignment horizontal="center"/>
    </xf>
    <xf numFmtId="0" fontId="15" fillId="0" borderId="0" xfId="0" quotePrefix="1" applyFont="1" applyAlignment="1">
      <alignment horizontal="left" vertical="top"/>
    </xf>
    <xf numFmtId="170" fontId="0" fillId="0" borderId="0" xfId="4" applyNumberFormat="1" applyFont="1" applyAlignment="1"/>
    <xf numFmtId="164" fontId="16" fillId="0" borderId="0" xfId="3" applyFont="1" applyAlignment="1">
      <alignment horizontal="center" vertical="center"/>
    </xf>
    <xf numFmtId="0" fontId="24" fillId="2" borderId="0" xfId="0" applyFont="1" applyFill="1" applyAlignment="1">
      <alignment horizontal="left" vertical="center" indent="2"/>
    </xf>
    <xf numFmtId="17" fontId="0" fillId="0" borderId="0" xfId="0" applyNumberFormat="1" applyAlignment="1"/>
    <xf numFmtId="0" fontId="16" fillId="0" borderId="0" xfId="0" quotePrefix="1" applyFont="1" applyAlignment="1">
      <alignment horizontal="left"/>
    </xf>
    <xf numFmtId="0" fontId="15" fillId="0" borderId="0" xfId="0" quotePrefix="1" applyFont="1" applyAlignment="1">
      <alignment horizontal="center"/>
    </xf>
    <xf numFmtId="0" fontId="15" fillId="0" borderId="0" xfId="0" quotePrefix="1" applyFont="1" applyAlignment="1">
      <alignment horizontal="left" vertical="top"/>
    </xf>
    <xf numFmtId="4" fontId="16" fillId="0" borderId="0" xfId="0" applyNumberFormat="1" applyFont="1" applyAlignment="1">
      <alignment vertical="center"/>
    </xf>
    <xf numFmtId="4" fontId="0" fillId="0" borderId="0" xfId="0" applyNumberFormat="1"/>
    <xf numFmtId="167" fontId="25" fillId="2" borderId="0" xfId="3" applyNumberFormat="1" applyFont="1" applyFill="1"/>
    <xf numFmtId="0" fontId="0" fillId="0" borderId="0" xfId="0" applyAlignment="1">
      <alignment horizontal="center" vertical="center"/>
    </xf>
    <xf numFmtId="0" fontId="29" fillId="2" borderId="0" xfId="0" applyFont="1" applyFill="1"/>
    <xf numFmtId="4" fontId="16" fillId="0" borderId="0" xfId="0" applyNumberFormat="1" applyFont="1" applyFill="1" applyAlignment="1">
      <alignment vertical="center"/>
    </xf>
    <xf numFmtId="17" fontId="29" fillId="2" borderId="0" xfId="0" applyNumberFormat="1" applyFont="1" applyFill="1"/>
    <xf numFmtId="0" fontId="29" fillId="2" borderId="0" xfId="0" applyFont="1" applyFill="1" applyAlignment="1"/>
    <xf numFmtId="0" fontId="25" fillId="2" borderId="0" xfId="0" applyFont="1" applyFill="1" applyAlignment="1">
      <alignment horizontal="right"/>
    </xf>
    <xf numFmtId="167" fontId="21" fillId="2" borderId="0" xfId="3" applyNumberFormat="1" applyFont="1" applyFill="1" applyAlignment="1"/>
    <xf numFmtId="0" fontId="25" fillId="2" borderId="0" xfId="0" applyFont="1" applyFill="1" applyAlignment="1"/>
    <xf numFmtId="0" fontId="29" fillId="2" borderId="0" xfId="0" applyFont="1" applyFill="1" applyAlignment="1">
      <alignment horizontal="right"/>
    </xf>
    <xf numFmtId="167" fontId="29" fillId="2" borderId="0" xfId="3" applyNumberFormat="1" applyFont="1" applyFill="1"/>
    <xf numFmtId="167" fontId="36" fillId="2" borderId="0" xfId="3" applyNumberFormat="1" applyFont="1" applyFill="1" applyAlignment="1"/>
    <xf numFmtId="4" fontId="16" fillId="0" borderId="0" xfId="0" applyNumberFormat="1" applyFont="1" applyFill="1" applyAlignment="1">
      <alignment vertical="center"/>
    </xf>
    <xf numFmtId="0" fontId="33" fillId="5" borderId="2" xfId="0" applyFont="1" applyFill="1" applyBorder="1" applyAlignment="1">
      <alignment horizontal="center" vertical="center"/>
    </xf>
    <xf numFmtId="0" fontId="0" fillId="0" borderId="0" xfId="0"/>
    <xf numFmtId="0" fontId="15" fillId="0" borderId="0" xfId="0" quotePrefix="1" applyFont="1" applyAlignment="1">
      <alignment horizontal="left" vertical="top"/>
    </xf>
    <xf numFmtId="4" fontId="0" fillId="0" borderId="0" xfId="0" applyNumberFormat="1"/>
    <xf numFmtId="170" fontId="16" fillId="0" borderId="0" xfId="0" applyNumberFormat="1" applyFont="1" applyAlignment="1">
      <alignment vertical="center"/>
    </xf>
    <xf numFmtId="10" fontId="16" fillId="0" borderId="0" xfId="0" applyNumberFormat="1" applyFont="1" applyAlignment="1">
      <alignment vertical="center"/>
    </xf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3" fontId="0" fillId="0" borderId="0" xfId="20" applyFont="1"/>
    <xf numFmtId="3" fontId="16" fillId="0" borderId="0" xfId="0" applyNumberFormat="1" applyFont="1" applyAlignment="1">
      <alignment horizontal="right" vertical="center"/>
    </xf>
    <xf numFmtId="43" fontId="16" fillId="0" borderId="0" xfId="20" applyFont="1" applyAlignment="1">
      <alignment vertical="center"/>
    </xf>
    <xf numFmtId="10" fontId="0" fillId="0" borderId="0" xfId="4" applyNumberFormat="1" applyFont="1" applyAlignment="1">
      <alignment horizontal="right"/>
    </xf>
    <xf numFmtId="170" fontId="21" fillId="2" borderId="0" xfId="4" applyNumberFormat="1" applyFont="1" applyFill="1" applyAlignment="1">
      <alignment vertical="center"/>
    </xf>
    <xf numFmtId="10" fontId="7" fillId="0" borderId="0" xfId="4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1" fontId="18" fillId="2" borderId="0" xfId="0" applyNumberFormat="1" applyFont="1" applyFill="1" applyAlignment="1">
      <alignment horizontal="center"/>
    </xf>
    <xf numFmtId="10" fontId="5" fillId="2" borderId="0" xfId="4" applyNumberFormat="1" applyFont="1" applyFill="1" applyAlignment="1">
      <alignment horizontal="left" vertical="top" indent="2"/>
    </xf>
    <xf numFmtId="0" fontId="37" fillId="5" borderId="0" xfId="0" applyFont="1" applyFill="1" applyAlignment="1">
      <alignment horizontal="center" vertical="center" wrapText="1"/>
    </xf>
    <xf numFmtId="0" fontId="38" fillId="5" borderId="0" xfId="0" applyFont="1" applyFill="1" applyAlignment="1">
      <alignment horizontal="center"/>
    </xf>
    <xf numFmtId="167" fontId="21" fillId="2" borderId="0" xfId="3" applyNumberFormat="1" applyFont="1" applyFill="1" applyAlignment="1">
      <alignment horizontal="center" vertical="center"/>
    </xf>
    <xf numFmtId="3" fontId="31" fillId="2" borderId="0" xfId="0" applyNumberFormat="1" applyFont="1" applyFill="1" applyAlignment="1">
      <alignment horizontal="left" vertical="top" indent="2"/>
    </xf>
    <xf numFmtId="170" fontId="22" fillId="2" borderId="0" xfId="4" applyNumberFormat="1" applyFont="1" applyFill="1" applyAlignment="1">
      <alignment horizontal="left" vertical="top" indent="2"/>
    </xf>
    <xf numFmtId="169" fontId="20" fillId="2" borderId="0" xfId="3" applyNumberFormat="1" applyFont="1" applyFill="1" applyAlignment="1">
      <alignment horizontal="left" vertical="top" indent="2"/>
    </xf>
    <xf numFmtId="0" fontId="33" fillId="5" borderId="4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5" borderId="9" xfId="0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0" fontId="33" fillId="5" borderId="8" xfId="0" quotePrefix="1" applyFont="1" applyFill="1" applyBorder="1" applyAlignment="1">
      <alignment horizontal="center" vertical="center"/>
    </xf>
    <xf numFmtId="0" fontId="33" fillId="5" borderId="5" xfId="0" quotePrefix="1" applyFont="1" applyFill="1" applyBorder="1" applyAlignment="1">
      <alignment horizontal="center" vertical="center"/>
    </xf>
    <xf numFmtId="0" fontId="33" fillId="5" borderId="6" xfId="0" quotePrefix="1" applyFont="1" applyFill="1" applyBorder="1" applyAlignment="1">
      <alignment horizontal="center" vertical="center"/>
    </xf>
  </cellXfs>
  <cellStyles count="23">
    <cellStyle name="Обычный" xfId="0" builtinId="0"/>
    <cellStyle name="Обычный 2" xfId="2"/>
    <cellStyle name="Обычный 2 2" xfId="5"/>
    <cellStyle name="Процентный" xfId="4" builtinId="5"/>
    <cellStyle name="Процентный 3" xfId="22"/>
    <cellStyle name="Финансовый" xfId="3" builtinId="3"/>
    <cellStyle name="Финансовый 10" xfId="20"/>
    <cellStyle name="Финансовый 16" xfId="21"/>
    <cellStyle name="Финансовый 2" xfId="1"/>
    <cellStyle name="Финансовый 2 2" xfId="12"/>
    <cellStyle name="Финансовый 3" xfId="6"/>
    <cellStyle name="Финансовый 3 2" xfId="14"/>
    <cellStyle name="Финансовый 4" xfId="7"/>
    <cellStyle name="Финансовый 4 2" xfId="15"/>
    <cellStyle name="Финансовый 5" xfId="8"/>
    <cellStyle name="Финансовый 5 2" xfId="16"/>
    <cellStyle name="Финансовый 6" xfId="9"/>
    <cellStyle name="Финансовый 6 2" xfId="17"/>
    <cellStyle name="Финансовый 7" xfId="10"/>
    <cellStyle name="Финансовый 7 2" xfId="18"/>
    <cellStyle name="Финансовый 8" xfId="11"/>
    <cellStyle name="Финансовый 8 2" xfId="19"/>
    <cellStyle name="Финансовый 9" xfId="13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Light3 2" pivot="0" table="0" count="10">
      <tableStyleElement type="wholeTable" dxfId="12"/>
      <tableStyleElement type="headerRow" dxfId="11"/>
    </tableStyle>
    <tableStyle name="SlicerStyleOther1 2" pivot="0" table="0" count="10">
      <tableStyleElement type="wholeTable" dxfId="10"/>
      <tableStyleElement type="headerRow" dxfId="9"/>
    </tableStyle>
    <tableStyle name="ФП" pivot="0" table="0" count="10">
      <tableStyleElement type="wholeTable" dxfId="8"/>
      <tableStyleElement type="headerRow" dxfId="7"/>
    </tableStyle>
  </tableStyles>
  <colors>
    <mruColors>
      <color rgb="FFFFB3B3"/>
      <color rgb="FFFF9F9F"/>
      <color rgb="FFFFD1D2"/>
      <color rgb="FFF0F0F0"/>
      <color rgb="FFC2E8CF"/>
      <color rgb="FFF67061"/>
      <color rgb="FF008B8E"/>
      <color rgb="FFD6E8EA"/>
      <color rgb="FFC0E6E4"/>
      <color rgb="FFC2DDE0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E6E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E6E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A8D0D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A8D0D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6E8E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Other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ФП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50284339457568E-2"/>
          <c:y val="0.22554003544561507"/>
          <c:w val="0.9077263779527559"/>
          <c:h val="0.63408779774377355"/>
        </c:manualLayout>
      </c:layout>
      <c:areaChart>
        <c:grouping val="stacked"/>
        <c:varyColors val="0"/>
        <c:ser>
          <c:idx val="0"/>
          <c:order val="0"/>
          <c:tx>
            <c:strRef>
              <c:f>[1]Сводные!$B$29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ysClr val="window" lastClr="FFFFFF">
                <a:lumMod val="75000"/>
                <a:alpha val="41961"/>
              </a:sysClr>
            </a:solidFill>
            <a:ln w="25400">
              <a:noFill/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[1]Сводные!$A$65:$A$76</c15:sqref>
                  </c15:fullRef>
                </c:ext>
              </c:extLst>
              <c:f>[1]Сводные!$A$65:$A$73</c:f>
              <c:strCache>
                <c:ptCount val="9"/>
                <c:pt idx="0">
                  <c:v>дек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[1]Сводные!$B$65:$B$76</c15:sqref>
                  </c15:fullRef>
                </c:ext>
              </c:extLst>
              <c:f>[1]Сводные!$B$65:$B$73</c:f>
              <c:numCache>
                <c:formatCode>General</c:formatCode>
                <c:ptCount val="9"/>
                <c:pt idx="0">
                  <c:v>8.2609719817647614E-2</c:v>
                </c:pt>
                <c:pt idx="1">
                  <c:v>8.5298924060224907E-2</c:v>
                </c:pt>
                <c:pt idx="2">
                  <c:v>8.3870266345850805E-2</c:v>
                </c:pt>
                <c:pt idx="3">
                  <c:v>7.927350666029212E-2</c:v>
                </c:pt>
                <c:pt idx="4">
                  <c:v>7.5435765444560945E-2</c:v>
                </c:pt>
                <c:pt idx="5">
                  <c:v>7.2418741475564999E-2</c:v>
                </c:pt>
                <c:pt idx="6">
                  <c:v>7.073413222246977E-2</c:v>
                </c:pt>
                <c:pt idx="7">
                  <c:v>7.123551454812381E-2</c:v>
                </c:pt>
                <c:pt idx="8">
                  <c:v>6.9147204954151428E-2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63504"/>
        <c:axId val="707458064"/>
      </c:areaChart>
      <c:lineChart>
        <c:grouping val="standard"/>
        <c:varyColors val="0"/>
        <c:ser>
          <c:idx val="1"/>
          <c:order val="1"/>
          <c:tx>
            <c:strRef>
              <c:f>[1]Сводные!$C$29</c:f>
              <c:strCache>
                <c:ptCount val="1"/>
                <c:pt idx="0">
                  <c:v>2023</c:v>
                </c:pt>
              </c:strCache>
            </c:strRef>
          </c:tx>
          <c:spPr>
            <a:ln w="31750">
              <a:solidFill>
                <a:srgbClr val="ED7D31">
                  <a:lumMod val="60000"/>
                  <a:lumOff val="40000"/>
                </a:srgbClr>
              </a:solidFill>
            </a:ln>
            <a:effectLst>
              <a:softEdge rad="0"/>
            </a:effectLst>
          </c:spPr>
          <c:marker>
            <c:symbol val="circle"/>
            <c:size val="20"/>
            <c:spPr>
              <a:solidFill>
                <a:srgbClr val="ED7D31">
                  <a:lumMod val="60000"/>
                  <a:lumOff val="40000"/>
                </a:srgbClr>
              </a:solidFill>
              <a:ln w="19050">
                <a:noFill/>
              </a:ln>
              <a:effectLst>
                <a:softEdge rad="0"/>
              </a:effectLst>
            </c:spPr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[1]Сводные!$A$65:$A$76</c15:sqref>
                  </c15:fullRef>
                </c:ext>
              </c:extLst>
              <c:f>[1]Сводные!$A$65:$A$73</c:f>
              <c:strCache>
                <c:ptCount val="9"/>
                <c:pt idx="0">
                  <c:v>дек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[1]Сводные!$C$65:$C$76</c15:sqref>
                  </c15:fullRef>
                </c:ext>
              </c:extLst>
              <c:f>[1]Сводные!$C$65:$C$73</c:f>
              <c:numCache>
                <c:formatCode>General</c:formatCode>
                <c:ptCount val="9"/>
                <c:pt idx="0">
                  <c:v>6.9223142333247348E-2</c:v>
                </c:pt>
                <c:pt idx="1">
                  <c:v>7.3797184448253422E-2</c:v>
                </c:pt>
                <c:pt idx="2">
                  <c:v>7.6236126117228936E-2</c:v>
                </c:pt>
                <c:pt idx="3">
                  <c:v>7.5225603155745072E-2</c:v>
                </c:pt>
                <c:pt idx="4">
                  <c:v>7.6568089098325992E-2</c:v>
                </c:pt>
                <c:pt idx="5">
                  <c:v>7.6860817756055466E-2</c:v>
                </c:pt>
                <c:pt idx="6">
                  <c:v>7.7995167556921458E-2</c:v>
                </c:pt>
                <c:pt idx="7">
                  <c:v>7.8294924729936488E-2</c:v>
                </c:pt>
                <c:pt idx="8">
                  <c:v>7.7335099808730906E-2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463504"/>
        <c:axId val="707458064"/>
      </c:lineChart>
      <c:catAx>
        <c:axId val="70746350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707458064"/>
        <c:crosses val="autoZero"/>
        <c:auto val="1"/>
        <c:lblAlgn val="ctr"/>
        <c:lblOffset val="100"/>
        <c:tickMarkSkip val="1"/>
        <c:noMultiLvlLbl val="1"/>
      </c:catAx>
      <c:valAx>
        <c:axId val="707458064"/>
        <c:scaling>
          <c:orientation val="minMax"/>
          <c:min val="0"/>
        </c:scaling>
        <c:delete val="1"/>
        <c:axPos val="l"/>
        <c:numFmt formatCode="0.0%" sourceLinked="0"/>
        <c:majorTickMark val="out"/>
        <c:minorTickMark val="none"/>
        <c:tickLblPos val="nextTo"/>
        <c:crossAx val="707463504"/>
        <c:crosses val="autoZero"/>
        <c:crossBetween val="midCat"/>
      </c:valAx>
    </c:plotArea>
    <c:legend>
      <c:legendPos val="t"/>
      <c:legendEntry>
        <c:idx val="0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ru-RU"/>
          </a:p>
        </c:txPr>
      </c:legendEntry>
      <c:layout>
        <c:manualLayout>
          <c:xMode val="edge"/>
          <c:yMode val="edge"/>
          <c:x val="4.822057769136287E-2"/>
          <c:y val="7.3149743476713228E-2"/>
          <c:w val="0.91564431595965401"/>
          <c:h val="9.944309993413848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Сводные!$B$189</c:f>
              <c:strCache>
                <c:ptCount val="1"/>
                <c:pt idx="0">
                  <c:v>Бизнес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Сводные!$K$188:$W$188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Сводные!$K$189:$W$189</c:f>
              <c:numCache>
                <c:formatCode>_(* #,##0.00_);_(* \(#,##0.00\);_(* "-"??_);_(@_)</c:formatCode>
                <c:ptCount val="13"/>
                <c:pt idx="0">
                  <c:v>65.010237660000016</c:v>
                </c:pt>
                <c:pt idx="1">
                  <c:v>99.291684210000014</c:v>
                </c:pt>
                <c:pt idx="2">
                  <c:v>119.29879312000006</c:v>
                </c:pt>
                <c:pt idx="3">
                  <c:v>139.64429948999998</c:v>
                </c:pt>
                <c:pt idx="4">
                  <c:v>201.18610632000005</c:v>
                </c:pt>
                <c:pt idx="5">
                  <c:v>206.45847237000004</c:v>
                </c:pt>
                <c:pt idx="6">
                  <c:v>220.71764663999997</c:v>
                </c:pt>
                <c:pt idx="7">
                  <c:v>177.28209484999999</c:v>
                </c:pt>
                <c:pt idx="8">
                  <c:v>329.3553368900001</c:v>
                </c:pt>
                <c:pt idx="9">
                  <c:v>206.63872262000001</c:v>
                </c:pt>
                <c:pt idx="10">
                  <c:v>209.28174177000002</c:v>
                </c:pt>
                <c:pt idx="11">
                  <c:v>219.02353815000001</c:v>
                </c:pt>
                <c:pt idx="12">
                  <c:v>136.85939113000001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23-46B3-A179-6DD1D21584B6}"/>
            </c:ext>
          </c:extLst>
        </c:ser>
        <c:ser>
          <c:idx val="1"/>
          <c:order val="1"/>
          <c:tx>
            <c:strRef>
              <c:f>Сводные!$B$190</c:f>
              <c:strCache>
                <c:ptCount val="1"/>
                <c:pt idx="0">
                  <c:v>Агро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Сводные!$K$188:$W$188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Сводные!$K$190:$W$190</c:f>
              <c:numCache>
                <c:formatCode>_(* #,##0.00_);_(* \(#,##0.00\);_(* "-"??_);_(@_)</c:formatCode>
                <c:ptCount val="13"/>
                <c:pt idx="0">
                  <c:v>120.37393096999998</c:v>
                </c:pt>
                <c:pt idx="1">
                  <c:v>133.94778004999998</c:v>
                </c:pt>
                <c:pt idx="2">
                  <c:v>175.78664888</c:v>
                </c:pt>
                <c:pt idx="3">
                  <c:v>177.94770712000005</c:v>
                </c:pt>
                <c:pt idx="4">
                  <c:v>278.82758374000002</c:v>
                </c:pt>
                <c:pt idx="5">
                  <c:v>205.98194476000003</c:v>
                </c:pt>
                <c:pt idx="6">
                  <c:v>186.43914744000006</c:v>
                </c:pt>
                <c:pt idx="7">
                  <c:v>167.48080059</c:v>
                </c:pt>
                <c:pt idx="8">
                  <c:v>243.11327419999998</c:v>
                </c:pt>
                <c:pt idx="9">
                  <c:v>154.64015090000004</c:v>
                </c:pt>
                <c:pt idx="10">
                  <c:v>177.28300719000003</c:v>
                </c:pt>
                <c:pt idx="11">
                  <c:v>116.86436475999999</c:v>
                </c:pt>
                <c:pt idx="12">
                  <c:v>148.46078551000005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23-46B3-A179-6DD1D21584B6}"/>
            </c:ext>
          </c:extLst>
        </c:ser>
        <c:ser>
          <c:idx val="2"/>
          <c:order val="2"/>
          <c:tx>
            <c:strRef>
              <c:f>Сводные!$B$191</c:f>
              <c:strCache>
                <c:ptCount val="1"/>
                <c:pt idx="0">
                  <c:v>Потреб</c:v>
                </c:pt>
              </c:strCache>
            </c:strRef>
          </c:tx>
          <c:spPr>
            <a:solidFill>
              <a:srgbClr val="FFD1D2"/>
            </a:solidFill>
            <a:ln>
              <a:solidFill>
                <a:srgbClr val="F0F0F0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Сводные!$K$188:$W$188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Сводные!$K$191:$W$191</c:f>
              <c:numCache>
                <c:formatCode>_(* #,##0.00_);_(* \(#,##0.00\);_(* "-"??_);_(@_)</c:formatCode>
                <c:ptCount val="13"/>
                <c:pt idx="0">
                  <c:v>19.642754</c:v>
                </c:pt>
                <c:pt idx="1">
                  <c:v>16.253950889999999</c:v>
                </c:pt>
                <c:pt idx="2">
                  <c:v>14.83392394</c:v>
                </c:pt>
                <c:pt idx="3">
                  <c:v>20.396017919999998</c:v>
                </c:pt>
                <c:pt idx="4">
                  <c:v>24.202680740000002</c:v>
                </c:pt>
                <c:pt idx="5">
                  <c:v>5.69216868</c:v>
                </c:pt>
                <c:pt idx="6">
                  <c:v>20.179304139999999</c:v>
                </c:pt>
                <c:pt idx="7">
                  <c:v>17.809035829999999</c:v>
                </c:pt>
                <c:pt idx="8">
                  <c:v>23.427047990000002</c:v>
                </c:pt>
                <c:pt idx="9">
                  <c:v>11.20439667</c:v>
                </c:pt>
                <c:pt idx="10">
                  <c:v>7.1023650199999997</c:v>
                </c:pt>
                <c:pt idx="11">
                  <c:v>12.871824610000003</c:v>
                </c:pt>
                <c:pt idx="12">
                  <c:v>16.88042145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23-46B3-A179-6DD1D21584B6}"/>
            </c:ext>
          </c:extLst>
        </c:ser>
        <c:ser>
          <c:idx val="3"/>
          <c:order val="3"/>
          <c:tx>
            <c:strRef>
              <c:f>Сводные!$B$192</c:f>
              <c:strCache>
                <c:ptCount val="1"/>
                <c:pt idx="0">
                  <c:v>МСБ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Сводные!$K$188:$W$188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Сводные!$K$192:$W$192</c:f>
              <c:numCache>
                <c:formatCode>_(* #,##0.00_);_(* \(#,##0.00\);_(* "-"??_);_(@_)</c:formatCode>
                <c:ptCount val="13"/>
                <c:pt idx="0">
                  <c:v>112.58497209999999</c:v>
                </c:pt>
                <c:pt idx="1">
                  <c:v>751.98991547000014</c:v>
                </c:pt>
                <c:pt idx="2">
                  <c:v>856.52594971000008</c:v>
                </c:pt>
                <c:pt idx="3">
                  <c:v>243.39955065000001</c:v>
                </c:pt>
                <c:pt idx="4">
                  <c:v>346.37103628000006</c:v>
                </c:pt>
                <c:pt idx="5">
                  <c:v>360.49413670000007</c:v>
                </c:pt>
                <c:pt idx="6">
                  <c:v>288.82514911000004</c:v>
                </c:pt>
                <c:pt idx="7">
                  <c:v>326.9790112</c:v>
                </c:pt>
                <c:pt idx="8">
                  <c:v>865.55119041</c:v>
                </c:pt>
                <c:pt idx="9">
                  <c:v>157.38321653</c:v>
                </c:pt>
                <c:pt idx="10">
                  <c:v>269.60639239</c:v>
                </c:pt>
                <c:pt idx="11">
                  <c:v>309.52208295999998</c:v>
                </c:pt>
                <c:pt idx="12">
                  <c:v>209.23330186000001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23-46B3-A179-6DD1D21584B6}"/>
            </c:ext>
          </c:extLst>
        </c:ser>
        <c:ser>
          <c:idx val="4"/>
          <c:order val="4"/>
          <c:tx>
            <c:strRef>
              <c:f>Сводные!$B$193</c:f>
              <c:strCache>
                <c:ptCount val="1"/>
                <c:pt idx="0">
                  <c:v>АВТО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Сводные!$K$188:$W$188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Сводные!$K$193:$W$193</c:f>
              <c:numCache>
                <c:formatCode>_(* #,##0.00_);_(* \(#,##0.00\);_(* "-"??_);_(@_)</c:formatCode>
                <c:ptCount val="13"/>
                <c:pt idx="0">
                  <c:v>100.90058137000001</c:v>
                </c:pt>
                <c:pt idx="1">
                  <c:v>76.151795650000011</c:v>
                </c:pt>
                <c:pt idx="2">
                  <c:v>88.442763580000005</c:v>
                </c:pt>
                <c:pt idx="3">
                  <c:v>123.87637343999998</c:v>
                </c:pt>
                <c:pt idx="4">
                  <c:v>87.637773660000008</c:v>
                </c:pt>
                <c:pt idx="5">
                  <c:v>78.20511977000001</c:v>
                </c:pt>
                <c:pt idx="6">
                  <c:v>141.34355346999999</c:v>
                </c:pt>
                <c:pt idx="7">
                  <c:v>78.167516669999998</c:v>
                </c:pt>
                <c:pt idx="8">
                  <c:v>72.161900599999996</c:v>
                </c:pt>
                <c:pt idx="9">
                  <c:v>52.038477189999995</c:v>
                </c:pt>
                <c:pt idx="10">
                  <c:v>6.2141822500000004</c:v>
                </c:pt>
                <c:pt idx="11">
                  <c:v>38.329923270000002</c:v>
                </c:pt>
                <c:pt idx="12">
                  <c:v>49.008342570000003</c:v>
                </c:pt>
              </c:numCache>
            </c:numRef>
          </c:val>
        </c:ser>
        <c:ser>
          <c:idx val="5"/>
          <c:order val="5"/>
          <c:tx>
            <c:strRef>
              <c:f>Сводные!$B$194</c:f>
              <c:strCache>
                <c:ptCount val="1"/>
                <c:pt idx="0">
                  <c:v>Fast</c:v>
                </c:pt>
              </c:strCache>
            </c:strRef>
          </c:tx>
          <c:invertIfNegative val="0"/>
          <c:dLbls>
            <c:dLbl>
              <c:idx val="10"/>
              <c:layout>
                <c:manualLayout>
                  <c:x val="2.2162766950403267E-2"/>
                  <c:y val="2.538461128453684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 b="1"/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Сводные!$K$188:$W$188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Сводные!$K$194:$W$194</c:f>
              <c:numCache>
                <c:formatCode>_(* #,##0.00_);_(* \(#,##0.00\);_(* "-"??_);_(@_)</c:formatCode>
                <c:ptCount val="13"/>
                <c:pt idx="0">
                  <c:v>37.270149699999997</c:v>
                </c:pt>
                <c:pt idx="1">
                  <c:v>33.170238949999991</c:v>
                </c:pt>
                <c:pt idx="2">
                  <c:v>25.792036890000002</c:v>
                </c:pt>
                <c:pt idx="3">
                  <c:v>20.225419880000004</c:v>
                </c:pt>
                <c:pt idx="4">
                  <c:v>25.259603890000001</c:v>
                </c:pt>
                <c:pt idx="5">
                  <c:v>15.59536531</c:v>
                </c:pt>
                <c:pt idx="6">
                  <c:v>25.151629099999994</c:v>
                </c:pt>
                <c:pt idx="7">
                  <c:v>20.96257404</c:v>
                </c:pt>
                <c:pt idx="8">
                  <c:v>39.077244579999999</c:v>
                </c:pt>
                <c:pt idx="9">
                  <c:v>22.54306034</c:v>
                </c:pt>
                <c:pt idx="10">
                  <c:v>0.63953435000000003</c:v>
                </c:pt>
                <c:pt idx="11">
                  <c:v>17.88277317</c:v>
                </c:pt>
                <c:pt idx="12">
                  <c:v>34.755960080000001</c:v>
                </c:pt>
              </c:numCache>
            </c:numRef>
          </c:val>
        </c:ser>
        <c:ser>
          <c:idx val="6"/>
          <c:order val="6"/>
          <c:tx>
            <c:strRef>
              <c:f>Сводные!$B$195</c:f>
              <c:strCache>
                <c:ptCount val="1"/>
                <c:pt idx="0">
                  <c:v>Факторинг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dLbl>
              <c:idx val="11"/>
              <c:layout>
                <c:manualLayout>
                  <c:x val="-6.3322191286866482E-3"/>
                  <c:y val="-5.655980130140985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Сводные!$K$188:$W$188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Сводные!$K$195:$W$195</c:f>
              <c:numCache>
                <c:formatCode>_(* #,##0.00_);_(* \(#,##0.00\);_(* "-"??_);_(@_)</c:formatCode>
                <c:ptCount val="13"/>
                <c:pt idx="7">
                  <c:v>71.905270000000002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"/>
        <c:overlap val="100"/>
        <c:axId val="913470848"/>
        <c:axId val="913456160"/>
      </c:barChart>
      <c:catAx>
        <c:axId val="9134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9F9F">
                  <a:alpha val="4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456160"/>
        <c:crosses val="autoZero"/>
        <c:auto val="1"/>
        <c:lblAlgn val="ctr"/>
        <c:lblOffset val="100"/>
        <c:noMultiLvlLbl val="0"/>
      </c:catAx>
      <c:valAx>
        <c:axId val="913456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34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8698238857728391E-2"/>
          <c:y val="0.16700023692553623"/>
          <c:w val="0.92353101564941265"/>
          <c:h val="0.69262783607702938"/>
        </c:manualLayout>
      </c:layout>
      <c:areaChart>
        <c:grouping val="stacked"/>
        <c:varyColors val="0"/>
        <c:ser>
          <c:idx val="0"/>
          <c:order val="0"/>
          <c:tx>
            <c:strRef>
              <c:f>Сводные!$D$165</c:f>
              <c:strCache>
                <c:ptCount val="1"/>
                <c:pt idx="0">
                  <c:v>2022-2023</c:v>
                </c:pt>
              </c:strCache>
            </c:strRef>
          </c:tx>
          <c:spPr>
            <a:solidFill>
              <a:sysClr val="window" lastClr="FFFFFF">
                <a:lumMod val="75000"/>
                <a:alpha val="41961"/>
              </a:sysClr>
            </a:solidFill>
            <a:ln w="25400">
              <a:noFill/>
            </a:ln>
          </c:spPr>
          <c:cat>
            <c:strRef>
              <c:f>Сводные!$C$174:$C$186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Сводные!$D$174:$D$186</c:f>
              <c:numCache>
                <c:formatCode>0.00%</c:formatCode>
                <c:ptCount val="13"/>
                <c:pt idx="0">
                  <c:v>1.6000000000000001E-3</c:v>
                </c:pt>
                <c:pt idx="1">
                  <c:v>1.8E-3</c:v>
                </c:pt>
                <c:pt idx="2">
                  <c:v>1.6999999999999999E-3</c:v>
                </c:pt>
                <c:pt idx="3">
                  <c:v>2.3E-3</c:v>
                </c:pt>
                <c:pt idx="4">
                  <c:v>3.5577557222907972E-3</c:v>
                </c:pt>
                <c:pt idx="5">
                  <c:v>3.4009977618393887E-3</c:v>
                </c:pt>
                <c:pt idx="6">
                  <c:v>3.1433792536126005E-3</c:v>
                </c:pt>
                <c:pt idx="7">
                  <c:v>2.0019063590282857E-3</c:v>
                </c:pt>
                <c:pt idx="8">
                  <c:v>3.0464691643022871E-3</c:v>
                </c:pt>
                <c:pt idx="9">
                  <c:v>2.1580445727594597E-3</c:v>
                </c:pt>
                <c:pt idx="10">
                  <c:v>2.2290771269509423E-3</c:v>
                </c:pt>
                <c:pt idx="11">
                  <c:v>2.0489347097455766E-3</c:v>
                </c:pt>
                <c:pt idx="12">
                  <c:v>2.0030755826011969E-3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56704"/>
        <c:axId val="913457248"/>
      </c:areaChart>
      <c:lineChart>
        <c:grouping val="standard"/>
        <c:varyColors val="0"/>
        <c:ser>
          <c:idx val="1"/>
          <c:order val="1"/>
          <c:tx>
            <c:strRef>
              <c:f>Сводные!$E$165</c:f>
              <c:strCache>
                <c:ptCount val="1"/>
                <c:pt idx="0">
                  <c:v>2023-2024</c:v>
                </c:pt>
              </c:strCache>
            </c:strRef>
          </c:tx>
          <c:spPr>
            <a:ln w="31750">
              <a:solidFill>
                <a:srgbClr val="FF9F9F"/>
              </a:solidFill>
            </a:ln>
            <a:effectLst>
              <a:softEdge rad="0"/>
            </a:effectLst>
          </c:spPr>
          <c:marker>
            <c:symbol val="circle"/>
            <c:size val="20"/>
            <c:spPr>
              <a:solidFill>
                <a:srgbClr val="FF9F9F"/>
              </a:solidFill>
              <a:ln w="19050">
                <a:noFill/>
              </a:ln>
              <a:effectLst>
                <a:softEdge rad="0"/>
              </a:effectLst>
            </c:spPr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Сводные!$C$174:$C$186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Сводные!$E$174:$E$186</c:f>
              <c:numCache>
                <c:formatCode>0.00%</c:formatCode>
                <c:ptCount val="13"/>
                <c:pt idx="0">
                  <c:v>2.0030755826011969E-3</c:v>
                </c:pt>
                <c:pt idx="1">
                  <c:v>4.7813080076566719E-3</c:v>
                </c:pt>
                <c:pt idx="2">
                  <c:v>5.4387744698727826E-3</c:v>
                </c:pt>
                <c:pt idx="3">
                  <c:v>3.0364422248543564E-3</c:v>
                </c:pt>
                <c:pt idx="4">
                  <c:v>3.9489518430403424E-3</c:v>
                </c:pt>
                <c:pt idx="5">
                  <c:v>3.5838569432508111E-3</c:v>
                </c:pt>
                <c:pt idx="6">
                  <c:v>3.5444311136388308E-3</c:v>
                </c:pt>
                <c:pt idx="7">
                  <c:v>3.3976243414410986E-3</c:v>
                </c:pt>
                <c:pt idx="8">
                  <c:v>6.0544109032168543E-3</c:v>
                </c:pt>
                <c:pt idx="9">
                  <c:v>2.2926679033325415E-3</c:v>
                </c:pt>
                <c:pt idx="10">
                  <c:v>2.5575535941364416E-3</c:v>
                </c:pt>
                <c:pt idx="11">
                  <c:v>2.7187595225398944E-3</c:v>
                </c:pt>
                <c:pt idx="12">
                  <c:v>2.2370834622818434E-3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56704"/>
        <c:axId val="913457248"/>
      </c:lineChart>
      <c:catAx>
        <c:axId val="9134567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1050">
                <a:solidFill>
                  <a:schemeClr val="tx1"/>
                </a:solidFill>
              </a:defRPr>
            </a:pPr>
            <a:endParaRPr lang="ru-RU"/>
          </a:p>
        </c:txPr>
        <c:crossAx val="913457248"/>
        <c:crosses val="autoZero"/>
        <c:auto val="1"/>
        <c:lblAlgn val="ctr"/>
        <c:lblOffset val="100"/>
        <c:tickMarkSkip val="1"/>
        <c:noMultiLvlLbl val="1"/>
      </c:catAx>
      <c:valAx>
        <c:axId val="913457248"/>
        <c:scaling>
          <c:orientation val="minMax"/>
          <c:min val="0"/>
        </c:scaling>
        <c:delete val="1"/>
        <c:axPos val="l"/>
        <c:numFmt formatCode="0.0%" sourceLinked="0"/>
        <c:majorTickMark val="out"/>
        <c:minorTickMark val="none"/>
        <c:tickLblPos val="nextTo"/>
        <c:crossAx val="913456704"/>
        <c:crosses val="autoZero"/>
        <c:crossBetween val="midCat"/>
      </c:valAx>
      <c:spPr>
        <a:noFill/>
      </c:spPr>
    </c:plotArea>
    <c:legend>
      <c:legendPos val="t"/>
      <c:legendEntry>
        <c:idx val="0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ru-RU"/>
          </a:p>
        </c:txPr>
      </c:legendEntry>
      <c:layout>
        <c:manualLayout>
          <c:xMode val="edge"/>
          <c:yMode val="edge"/>
          <c:x val="4.822057769136287E-2"/>
          <c:y val="7.3149743476713228E-2"/>
          <c:w val="0.91564431595965401"/>
          <c:h val="9.944309993413848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50284339457568E-2"/>
          <c:y val="0.22554003544561507"/>
          <c:w val="0.92884256547769228"/>
          <c:h val="0.51678415981151837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9F9F"/>
              </a:solidFill>
            </a:ln>
          </c:spPr>
          <c:marker>
            <c:symbol val="circle"/>
            <c:size val="24"/>
            <c:spPr>
              <a:solidFill>
                <a:srgbClr val="FFB3B3"/>
              </a:solidFill>
              <a:ln>
                <a:solidFill>
                  <a:srgbClr val="FFD1D2"/>
                </a:solidFill>
              </a:ln>
            </c:spPr>
          </c:marker>
          <c:dLbls>
            <c:dLbl>
              <c:idx val="6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Сводные!$K$188:$W$188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Сводные!$K$196:$W$196</c:f>
              <c:numCache>
                <c:formatCode>_(* #,##0.00_);_(* \(#,##0.00\);_(* "-"??_);_(@_)</c:formatCode>
                <c:ptCount val="13"/>
                <c:pt idx="0">
                  <c:v>455.78262580000001</c:v>
                </c:pt>
                <c:pt idx="1">
                  <c:v>1110.8053652200001</c:v>
                </c:pt>
                <c:pt idx="2">
                  <c:v>1280.6801161200003</c:v>
                </c:pt>
                <c:pt idx="3">
                  <c:v>725.48936849999996</c:v>
                </c:pt>
                <c:pt idx="4">
                  <c:v>963.48478463000015</c:v>
                </c:pt>
                <c:pt idx="5">
                  <c:v>872.42720759000019</c:v>
                </c:pt>
                <c:pt idx="6">
                  <c:v>882.65642990000015</c:v>
                </c:pt>
                <c:pt idx="7">
                  <c:v>860.58630317999985</c:v>
                </c:pt>
                <c:pt idx="8">
                  <c:v>1572.6859946700004</c:v>
                </c:pt>
                <c:pt idx="9">
                  <c:v>604.44802425</c:v>
                </c:pt>
                <c:pt idx="10">
                  <c:v>670.12722297000005</c:v>
                </c:pt>
                <c:pt idx="11">
                  <c:v>714.49450691999982</c:v>
                </c:pt>
                <c:pt idx="12">
                  <c:v>595.19820260000006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519-4329-AD09-0FB594D7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59968"/>
        <c:axId val="913464320"/>
      </c:lineChart>
      <c:catAx>
        <c:axId val="91345996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913464320"/>
        <c:crosses val="autoZero"/>
        <c:auto val="1"/>
        <c:lblAlgn val="ctr"/>
        <c:lblOffset val="100"/>
        <c:noMultiLvlLbl val="1"/>
      </c:catAx>
      <c:valAx>
        <c:axId val="913464320"/>
        <c:scaling>
          <c:orientation val="minMax"/>
          <c:min val="0"/>
        </c:scaling>
        <c:delete val="1"/>
        <c:axPos val="l"/>
        <c:numFmt formatCode="0.0%" sourceLinked="0"/>
        <c:majorTickMark val="out"/>
        <c:minorTickMark val="none"/>
        <c:tickLblPos val="nextTo"/>
        <c:crossAx val="9134599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ru-RU"/>
              <a:t>Прирост от абс (за мес)</a:t>
            </a:r>
          </a:p>
        </c:rich>
      </c:tx>
      <c:layout>
        <c:manualLayout>
          <c:xMode val="edge"/>
          <c:yMode val="edge"/>
          <c:x val="0.24906159453382126"/>
          <c:y val="3.16274672797802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50284339457568E-2"/>
          <c:y val="0.19455451475450997"/>
          <c:w val="0.9077263779527559"/>
          <c:h val="0.636180268794627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[1]Сводные!$D$29</c:f>
              <c:strCache>
                <c:ptCount val="1"/>
                <c:pt idx="0">
                  <c:v>Прирост от абс (за мес)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dLbls>
            <c:numFmt formatCode="0%;[Red]\-0%" sourceLinked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[1]Сводные!$A$65:$A$73</c:f>
              <c:strCache>
                <c:ptCount val="9"/>
                <c:pt idx="0">
                  <c:v>дек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</c:strCache>
            </c:strRef>
          </c:cat>
          <c:val>
            <c:numRef>
              <c:f>[1]Сводные!$D$65:$D$73</c:f>
              <c:numCache>
                <c:formatCode>General</c:formatCode>
                <c:ptCount val="9"/>
                <c:pt idx="0">
                  <c:v>1.50913647795341E-2</c:v>
                </c:pt>
                <c:pt idx="1">
                  <c:v>5.5577532052002443E-2</c:v>
                </c:pt>
                <c:pt idx="2">
                  <c:v>5.0245772747397277E-2</c:v>
                </c:pt>
                <c:pt idx="3">
                  <c:v>5.9652184890801596E-3</c:v>
                </c:pt>
                <c:pt idx="4">
                  <c:v>3.915664467502622E-2</c:v>
                </c:pt>
                <c:pt idx="5">
                  <c:v>1.879545353007317E-2</c:v>
                </c:pt>
                <c:pt idx="6">
                  <c:v>2.0170837851000156E-2</c:v>
                </c:pt>
                <c:pt idx="7">
                  <c:v>1.1707978741956726E-2</c:v>
                </c:pt>
                <c:pt idx="8">
                  <c:v>6.3029036190083154E-3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76-4026-8790-7C1D460444B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707464048"/>
        <c:axId val="707454256"/>
      </c:barChart>
      <c:catAx>
        <c:axId val="70746404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707454256"/>
        <c:crosses val="autoZero"/>
        <c:auto val="1"/>
        <c:lblAlgn val="ctr"/>
        <c:lblOffset val="300"/>
        <c:noMultiLvlLbl val="1"/>
      </c:catAx>
      <c:valAx>
        <c:axId val="707454256"/>
        <c:scaling>
          <c:orientation val="minMax"/>
        </c:scaling>
        <c:delete val="1"/>
        <c:axPos val="l"/>
        <c:numFmt formatCode="#,##0.0" sourceLinked="0"/>
        <c:majorTickMark val="out"/>
        <c:minorTickMark val="none"/>
        <c:tickLblPos val="nextTo"/>
        <c:crossAx val="707464048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50284339457568E-2"/>
          <c:y val="0.22554003544561507"/>
          <c:w val="0.9077263779527559"/>
          <c:h val="0.63408779774377355"/>
        </c:manualLayout>
      </c:layout>
      <c:areaChart>
        <c:grouping val="stacked"/>
        <c:varyColors val="0"/>
        <c:ser>
          <c:idx val="0"/>
          <c:order val="0"/>
          <c:tx>
            <c:strRef>
              <c:f>Сводные!$D$165</c:f>
              <c:strCache>
                <c:ptCount val="1"/>
                <c:pt idx="0">
                  <c:v>2022-2023</c:v>
                </c:pt>
              </c:strCache>
            </c:strRef>
          </c:tx>
          <c:spPr>
            <a:solidFill>
              <a:sysClr val="window" lastClr="FFFFFF">
                <a:lumMod val="75000"/>
                <a:alpha val="41961"/>
              </a:sysClr>
            </a:solidFill>
            <a:ln w="25400">
              <a:noFill/>
            </a:ln>
          </c:spPr>
          <c:cat>
            <c:strRef>
              <c:f>Сводные!$C$166:$C$174</c:f>
              <c:strCache>
                <c:ptCount val="9"/>
                <c:pt idx="0">
                  <c:v>дек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</c:strCache>
            </c:strRef>
          </c:cat>
          <c:val>
            <c:numRef>
              <c:f>Сводные!$D$166:$D$174</c:f>
              <c:numCache>
                <c:formatCode>0.00%</c:formatCode>
                <c:ptCount val="9"/>
                <c:pt idx="0">
                  <c:v>2.3999999999999998E-3</c:v>
                </c:pt>
                <c:pt idx="1">
                  <c:v>5.7999999999999996E-3</c:v>
                </c:pt>
                <c:pt idx="2">
                  <c:v>3.5999999999999999E-3</c:v>
                </c:pt>
                <c:pt idx="3">
                  <c:v>2.2000000000000001E-3</c:v>
                </c:pt>
                <c:pt idx="4">
                  <c:v>2.8E-3</c:v>
                </c:pt>
                <c:pt idx="5">
                  <c:v>1.6000000000000001E-3</c:v>
                </c:pt>
                <c:pt idx="6">
                  <c:v>2E-3</c:v>
                </c:pt>
                <c:pt idx="7">
                  <c:v>1.8E-3</c:v>
                </c:pt>
                <c:pt idx="8">
                  <c:v>1.6000000000000001E-3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83072"/>
        <c:axId val="502682848"/>
      </c:areaChart>
      <c:lineChart>
        <c:grouping val="standard"/>
        <c:varyColors val="0"/>
        <c:ser>
          <c:idx val="1"/>
          <c:order val="1"/>
          <c:tx>
            <c:strRef>
              <c:f>Сводные!$E$165</c:f>
              <c:strCache>
                <c:ptCount val="1"/>
                <c:pt idx="0">
                  <c:v>2023-2024</c:v>
                </c:pt>
              </c:strCache>
            </c:strRef>
          </c:tx>
          <c:spPr>
            <a:ln w="31750">
              <a:solidFill>
                <a:srgbClr val="FF9F9F"/>
              </a:solidFill>
            </a:ln>
            <a:effectLst>
              <a:softEdge rad="0"/>
            </a:effectLst>
          </c:spPr>
          <c:marker>
            <c:symbol val="circle"/>
            <c:size val="20"/>
            <c:spPr>
              <a:solidFill>
                <a:srgbClr val="FF9F9F"/>
              </a:solidFill>
              <a:ln w="19050">
                <a:noFill/>
              </a:ln>
              <a:effectLst>
                <a:softEdge rad="0"/>
              </a:effectLst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Сводные!$C$166:$C$174</c:f>
              <c:strCache>
                <c:ptCount val="9"/>
                <c:pt idx="0">
                  <c:v>дек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</c:strCache>
            </c:strRef>
          </c:cat>
          <c:val>
            <c:numRef>
              <c:f>Сводные!$E$166:$E$174</c:f>
              <c:numCache>
                <c:formatCode>0.00%</c:formatCode>
                <c:ptCount val="9"/>
                <c:pt idx="0">
                  <c:v>3.5577557222907972E-3</c:v>
                </c:pt>
                <c:pt idx="1">
                  <c:v>3.4009977618393887E-3</c:v>
                </c:pt>
                <c:pt idx="2">
                  <c:v>3.1433792536126005E-3</c:v>
                </c:pt>
                <c:pt idx="3">
                  <c:v>2.0019063590282857E-3</c:v>
                </c:pt>
                <c:pt idx="4">
                  <c:v>3.0464691643022871E-3</c:v>
                </c:pt>
                <c:pt idx="5">
                  <c:v>2.1580445727594597E-3</c:v>
                </c:pt>
                <c:pt idx="6">
                  <c:v>2.2290771269509423E-3</c:v>
                </c:pt>
                <c:pt idx="7">
                  <c:v>2.0489347097455766E-3</c:v>
                </c:pt>
                <c:pt idx="8">
                  <c:v>2.0030755826011969E-3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83072"/>
        <c:axId val="502682848"/>
      </c:lineChart>
      <c:catAx>
        <c:axId val="50408307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502682848"/>
        <c:crosses val="autoZero"/>
        <c:auto val="1"/>
        <c:lblAlgn val="ctr"/>
        <c:lblOffset val="100"/>
        <c:tickMarkSkip val="1"/>
        <c:noMultiLvlLbl val="1"/>
      </c:catAx>
      <c:valAx>
        <c:axId val="502682848"/>
        <c:scaling>
          <c:orientation val="minMax"/>
          <c:min val="0"/>
        </c:scaling>
        <c:delete val="1"/>
        <c:axPos val="l"/>
        <c:numFmt formatCode="0.0%" sourceLinked="0"/>
        <c:majorTickMark val="out"/>
        <c:minorTickMark val="none"/>
        <c:tickLblPos val="nextTo"/>
        <c:crossAx val="504083072"/>
        <c:crosses val="autoZero"/>
        <c:crossBetween val="midCat"/>
      </c:valAx>
    </c:plotArea>
    <c:legend>
      <c:legendPos val="t"/>
      <c:legendEntry>
        <c:idx val="0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ru-RU"/>
          </a:p>
        </c:txPr>
      </c:legendEntry>
      <c:layout>
        <c:manualLayout>
          <c:xMode val="edge"/>
          <c:yMode val="edge"/>
          <c:x val="4.822057769136287E-2"/>
          <c:y val="7.3149743476713228E-2"/>
          <c:w val="0.91564431595965401"/>
          <c:h val="9.944309993413848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Сводные!$B$189</c:f>
              <c:strCache>
                <c:ptCount val="1"/>
                <c:pt idx="0">
                  <c:v>Бизнес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Сводные!$C$188:$O$188</c:f>
              <c:strCache>
                <c:ptCount val="13"/>
                <c:pt idx="0">
                  <c:v>дек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  <c:pt idx="9">
                  <c:v>сен</c:v>
                </c:pt>
                <c:pt idx="10">
                  <c:v>окт</c:v>
                </c:pt>
                <c:pt idx="11">
                  <c:v>ноя</c:v>
                </c:pt>
                <c:pt idx="12">
                  <c:v>дек</c:v>
                </c:pt>
              </c:strCache>
            </c:strRef>
          </c:cat>
          <c:val>
            <c:numRef>
              <c:f>Сводные!$C$189:$O$189</c:f>
              <c:numCache>
                <c:formatCode>_(* #,##0.00_);_(* \(#,##0.00\);_(* "-"??_);_(@_)</c:formatCode>
                <c:ptCount val="13"/>
                <c:pt idx="0">
                  <c:v>182.31654983999996</c:v>
                </c:pt>
                <c:pt idx="1">
                  <c:v>237.27245788999997</c:v>
                </c:pt>
                <c:pt idx="2">
                  <c:v>141.45922497000001</c:v>
                </c:pt>
                <c:pt idx="3">
                  <c:v>126.66759463</c:v>
                </c:pt>
                <c:pt idx="4">
                  <c:v>125.22001064999998</c:v>
                </c:pt>
                <c:pt idx="5">
                  <c:v>117.57584976000001</c:v>
                </c:pt>
                <c:pt idx="6">
                  <c:v>97.708073850000005</c:v>
                </c:pt>
                <c:pt idx="7">
                  <c:v>76.628499939999998</c:v>
                </c:pt>
                <c:pt idx="8">
                  <c:v>65.010237660000016</c:v>
                </c:pt>
                <c:pt idx="9">
                  <c:v>99.291684210000014</c:v>
                </c:pt>
                <c:pt idx="10">
                  <c:v>119.29879312000006</c:v>
                </c:pt>
                <c:pt idx="11">
                  <c:v>139.64429948999998</c:v>
                </c:pt>
                <c:pt idx="12">
                  <c:v>201.18610632000005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89-45BF-9FB2-79F5EC45E070}"/>
            </c:ext>
          </c:extLst>
        </c:ser>
        <c:ser>
          <c:idx val="1"/>
          <c:order val="1"/>
          <c:tx>
            <c:strRef>
              <c:f>Сводные!$B$190</c:f>
              <c:strCache>
                <c:ptCount val="1"/>
                <c:pt idx="0">
                  <c:v>Агро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Сводные!$C$188:$O$188</c:f>
              <c:strCache>
                <c:ptCount val="13"/>
                <c:pt idx="0">
                  <c:v>дек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  <c:pt idx="9">
                  <c:v>сен</c:v>
                </c:pt>
                <c:pt idx="10">
                  <c:v>окт</c:v>
                </c:pt>
                <c:pt idx="11">
                  <c:v>ноя</c:v>
                </c:pt>
                <c:pt idx="12">
                  <c:v>дек</c:v>
                </c:pt>
              </c:strCache>
            </c:strRef>
          </c:cat>
          <c:val>
            <c:numRef>
              <c:f>Сводные!$C$190:$L$190</c:f>
              <c:numCache>
                <c:formatCode>_(* #,##0.00_);_(* \(#,##0.00\);_(* "-"??_);_(@_)</c:formatCode>
                <c:ptCount val="10"/>
                <c:pt idx="0">
                  <c:v>141.07162617000003</c:v>
                </c:pt>
                <c:pt idx="1">
                  <c:v>149.29436217</c:v>
                </c:pt>
                <c:pt idx="2">
                  <c:v>111.09920987999999</c:v>
                </c:pt>
                <c:pt idx="3">
                  <c:v>113.28170515000001</c:v>
                </c:pt>
                <c:pt idx="4">
                  <c:v>127.67920788000001</c:v>
                </c:pt>
                <c:pt idx="5">
                  <c:v>76.563715999999985</c:v>
                </c:pt>
                <c:pt idx="6">
                  <c:v>125.95273732999998</c:v>
                </c:pt>
                <c:pt idx="7">
                  <c:v>130.24469820000002</c:v>
                </c:pt>
                <c:pt idx="8">
                  <c:v>120.37393096999998</c:v>
                </c:pt>
                <c:pt idx="9">
                  <c:v>133.94778004999998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89-45BF-9FB2-79F5EC45E070}"/>
            </c:ext>
          </c:extLst>
        </c:ser>
        <c:ser>
          <c:idx val="2"/>
          <c:order val="2"/>
          <c:tx>
            <c:strRef>
              <c:f>Сводные!$B$191</c:f>
              <c:strCache>
                <c:ptCount val="1"/>
                <c:pt idx="0">
                  <c:v>Потреб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Сводные!$C$188:$O$188</c:f>
              <c:strCache>
                <c:ptCount val="13"/>
                <c:pt idx="0">
                  <c:v>дек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  <c:pt idx="9">
                  <c:v>сен</c:v>
                </c:pt>
                <c:pt idx="10">
                  <c:v>окт</c:v>
                </c:pt>
                <c:pt idx="11">
                  <c:v>ноя</c:v>
                </c:pt>
                <c:pt idx="12">
                  <c:v>дек</c:v>
                </c:pt>
              </c:strCache>
            </c:strRef>
          </c:cat>
          <c:val>
            <c:numRef>
              <c:f>Сводные!$C$191:$L$191</c:f>
              <c:numCache>
                <c:formatCode>_(* #,##0.00_);_(* \(#,##0.00\);_(* "-"??_);_(@_)</c:formatCode>
                <c:ptCount val="10"/>
                <c:pt idx="0">
                  <c:v>32.725992679999997</c:v>
                </c:pt>
                <c:pt idx="1">
                  <c:v>14.64100337</c:v>
                </c:pt>
                <c:pt idx="2">
                  <c:v>15.8979135</c:v>
                </c:pt>
                <c:pt idx="3">
                  <c:v>15.332757189999999</c:v>
                </c:pt>
                <c:pt idx="4">
                  <c:v>19.492569620000001</c:v>
                </c:pt>
                <c:pt idx="5">
                  <c:v>23.180534630000004</c:v>
                </c:pt>
                <c:pt idx="6">
                  <c:v>17.396905399999998</c:v>
                </c:pt>
                <c:pt idx="7">
                  <c:v>14.642368960000001</c:v>
                </c:pt>
                <c:pt idx="8">
                  <c:v>19.642754</c:v>
                </c:pt>
                <c:pt idx="9">
                  <c:v>16.253950889999999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89-45BF-9FB2-79F5EC45E070}"/>
            </c:ext>
          </c:extLst>
        </c:ser>
        <c:ser>
          <c:idx val="3"/>
          <c:order val="3"/>
          <c:tx>
            <c:strRef>
              <c:f>Сводные!$B$193</c:f>
              <c:strCache>
                <c:ptCount val="1"/>
                <c:pt idx="0">
                  <c:v>АВТО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Сводные!$C$188:$O$188</c:f>
              <c:strCache>
                <c:ptCount val="13"/>
                <c:pt idx="0">
                  <c:v>дек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  <c:pt idx="9">
                  <c:v>сен</c:v>
                </c:pt>
                <c:pt idx="10">
                  <c:v>окт</c:v>
                </c:pt>
                <c:pt idx="11">
                  <c:v>ноя</c:v>
                </c:pt>
                <c:pt idx="12">
                  <c:v>дек</c:v>
                </c:pt>
              </c:strCache>
            </c:strRef>
          </c:cat>
          <c:val>
            <c:numRef>
              <c:f>Сводные!$C$193:$L$193</c:f>
              <c:numCache>
                <c:formatCode>_(* #,##0.00_);_(* \(#,##0.00\);_(* "-"??_);_(@_)</c:formatCode>
                <c:ptCount val="10"/>
                <c:pt idx="0">
                  <c:v>120.53392914000001</c:v>
                </c:pt>
                <c:pt idx="1">
                  <c:v>149.13929138</c:v>
                </c:pt>
                <c:pt idx="2">
                  <c:v>134.36526809</c:v>
                </c:pt>
                <c:pt idx="3">
                  <c:v>93.145335560000007</c:v>
                </c:pt>
                <c:pt idx="4">
                  <c:v>93.820346229999984</c:v>
                </c:pt>
                <c:pt idx="5">
                  <c:v>55.235745959999996</c:v>
                </c:pt>
                <c:pt idx="6">
                  <c:v>82.727779990000016</c:v>
                </c:pt>
                <c:pt idx="7">
                  <c:v>122.44377885000003</c:v>
                </c:pt>
                <c:pt idx="8">
                  <c:v>100.90058137000001</c:v>
                </c:pt>
                <c:pt idx="9">
                  <c:v>76.151795650000011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D89-45BF-9FB2-79F5EC45E0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"/>
        <c:overlap val="100"/>
        <c:axId val="913458880"/>
        <c:axId val="913464864"/>
      </c:barChart>
      <c:catAx>
        <c:axId val="9134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9F9F">
                  <a:alpha val="4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464864"/>
        <c:crosses val="autoZero"/>
        <c:auto val="1"/>
        <c:lblAlgn val="ctr"/>
        <c:lblOffset val="100"/>
        <c:noMultiLvlLbl val="0"/>
      </c:catAx>
      <c:valAx>
        <c:axId val="913464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34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502766898968928E-2"/>
          <c:y val="0.24013870528957604"/>
          <c:w val="0.9077263779527559"/>
          <c:h val="0.63408779774377355"/>
        </c:manualLayout>
      </c:layout>
      <c:areaChart>
        <c:grouping val="stacked"/>
        <c:varyColors val="0"/>
        <c:ser>
          <c:idx val="0"/>
          <c:order val="0"/>
          <c:tx>
            <c:strRef>
              <c:f>Сводные!$D$38</c:f>
              <c:strCache>
                <c:ptCount val="1"/>
                <c:pt idx="0">
                  <c:v>2022-2023</c:v>
                </c:pt>
              </c:strCache>
            </c:strRef>
          </c:tx>
          <c:spPr>
            <a:solidFill>
              <a:sysClr val="window" lastClr="FFFFFF">
                <a:lumMod val="75000"/>
                <a:alpha val="41961"/>
              </a:sysClr>
            </a:solidFill>
            <a:ln w="25400">
              <a:noFill/>
            </a:ln>
          </c:spPr>
          <c:cat>
            <c:strRef>
              <c:f>Сводные!$C$47:$C$59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Сводные!$D$47:$D$59</c:f>
              <c:numCache>
                <c:formatCode>0.00%</c:formatCode>
                <c:ptCount val="13"/>
                <c:pt idx="0">
                  <c:v>4.228700840447E-2</c:v>
                </c:pt>
                <c:pt idx="1">
                  <c:v>4.0417948281650684E-2</c:v>
                </c:pt>
                <c:pt idx="2">
                  <c:v>3.8775774053415174E-2</c:v>
                </c:pt>
                <c:pt idx="3">
                  <c:v>3.7800641279204128E-2</c:v>
                </c:pt>
                <c:pt idx="4">
                  <c:v>3.8103170714608059E-2</c:v>
                </c:pt>
                <c:pt idx="5">
                  <c:v>3.904099772312386E-2</c:v>
                </c:pt>
                <c:pt idx="6">
                  <c:v>3.9141630332873274E-2</c:v>
                </c:pt>
                <c:pt idx="7">
                  <c:v>3.7619300842499329E-2</c:v>
                </c:pt>
                <c:pt idx="8">
                  <c:v>3.7648380492022952E-2</c:v>
                </c:pt>
                <c:pt idx="9">
                  <c:v>3.6778752403284355E-2</c:v>
                </c:pt>
                <c:pt idx="10">
                  <c:v>3.6856833251397499E-2</c:v>
                </c:pt>
                <c:pt idx="11">
                  <c:v>3.6267193764591324E-2</c:v>
                </c:pt>
                <c:pt idx="12">
                  <c:v>3.5011794696185164E-2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69216"/>
        <c:axId val="913460512"/>
      </c:areaChart>
      <c:lineChart>
        <c:grouping val="standard"/>
        <c:varyColors val="0"/>
        <c:ser>
          <c:idx val="1"/>
          <c:order val="1"/>
          <c:tx>
            <c:strRef>
              <c:f>Сводные!$E$38</c:f>
              <c:strCache>
                <c:ptCount val="1"/>
                <c:pt idx="0">
                  <c:v>2023-2024</c:v>
                </c:pt>
              </c:strCache>
            </c:strRef>
          </c:tx>
          <c:spPr>
            <a:ln w="31750">
              <a:solidFill>
                <a:srgbClr val="FFC000">
                  <a:lumMod val="60000"/>
                  <a:lumOff val="40000"/>
                </a:srgbClr>
              </a:solidFill>
            </a:ln>
            <a:effectLst>
              <a:softEdge rad="0"/>
            </a:effectLst>
          </c:spPr>
          <c:marker>
            <c:symbol val="circle"/>
            <c:size val="20"/>
            <c:spPr>
              <a:solidFill>
                <a:srgbClr val="FFC000">
                  <a:lumMod val="60000"/>
                  <a:lumOff val="40000"/>
                </a:srgbClr>
              </a:solidFill>
              <a:ln w="19050">
                <a:noFill/>
              </a:ln>
              <a:effectLst>
                <a:softEdge rad="0"/>
              </a:effectLst>
            </c:spPr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Сводные!$C$47:$C$59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Сводные!$E$47:$E$59</c:f>
              <c:numCache>
                <c:formatCode>0.00%</c:formatCode>
                <c:ptCount val="13"/>
                <c:pt idx="0">
                  <c:v>3.5011794696185164E-2</c:v>
                </c:pt>
                <c:pt idx="1">
                  <c:v>3.6627416758873189E-2</c:v>
                </c:pt>
                <c:pt idx="2">
                  <c:v>3.7211787764032112E-2</c:v>
                </c:pt>
                <c:pt idx="3">
                  <c:v>3.7418216025596508E-2</c:v>
                </c:pt>
                <c:pt idx="4">
                  <c:v>3.7327163834229196E-2</c:v>
                </c:pt>
                <c:pt idx="5">
                  <c:v>3.86558550718736E-2</c:v>
                </c:pt>
                <c:pt idx="6">
                  <c:v>3.9292686712667196E-2</c:v>
                </c:pt>
                <c:pt idx="7">
                  <c:v>3.9764424725136152E-2</c:v>
                </c:pt>
                <c:pt idx="8">
                  <c:v>4.0478161339797342E-2</c:v>
                </c:pt>
                <c:pt idx="9">
                  <c:v>4.0130738326521649E-2</c:v>
                </c:pt>
                <c:pt idx="10">
                  <c:v>4.0703414905050417E-2</c:v>
                </c:pt>
                <c:pt idx="11">
                  <c:v>4.1067843861053555E-2</c:v>
                </c:pt>
                <c:pt idx="12">
                  <c:v>4.0716370153854528E-2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69216"/>
        <c:axId val="913460512"/>
      </c:lineChart>
      <c:catAx>
        <c:axId val="91346921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913460512"/>
        <c:crosses val="autoZero"/>
        <c:auto val="1"/>
        <c:lblAlgn val="ctr"/>
        <c:lblOffset val="100"/>
        <c:tickMarkSkip val="1"/>
        <c:noMultiLvlLbl val="1"/>
      </c:catAx>
      <c:valAx>
        <c:axId val="913460512"/>
        <c:scaling>
          <c:orientation val="minMax"/>
          <c:min val="0"/>
        </c:scaling>
        <c:delete val="1"/>
        <c:axPos val="l"/>
        <c:numFmt formatCode="0.0%" sourceLinked="0"/>
        <c:majorTickMark val="out"/>
        <c:minorTickMark val="none"/>
        <c:tickLblPos val="nextTo"/>
        <c:crossAx val="913469216"/>
        <c:crosses val="autoZero"/>
        <c:crossBetween val="midCat"/>
      </c:valAx>
      <c:spPr>
        <a:noFill/>
      </c:spPr>
    </c:plotArea>
    <c:legend>
      <c:legendPos val="t"/>
      <c:legendEntry>
        <c:idx val="0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ru-RU"/>
          </a:p>
        </c:txPr>
      </c:legendEntry>
      <c:layout>
        <c:manualLayout>
          <c:xMode val="edge"/>
          <c:yMode val="edge"/>
          <c:x val="4.822057769136287E-2"/>
          <c:y val="7.3149743476713228E-2"/>
          <c:w val="0.91564431595965401"/>
          <c:h val="9.944309993413848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ru-RU">
                <a:solidFill>
                  <a:schemeClr val="tx1">
                    <a:lumMod val="50000"/>
                    <a:lumOff val="50000"/>
                  </a:schemeClr>
                </a:solidFill>
              </a:rPr>
              <a:t>Прирост от абс (за мес</a:t>
            </a:r>
            <a:r>
              <a:rPr lang="ru-RU"/>
              <a:t>)</a:t>
            </a:r>
          </a:p>
        </c:rich>
      </c:tx>
      <c:layout>
        <c:manualLayout>
          <c:xMode val="edge"/>
          <c:yMode val="edge"/>
          <c:x val="0.30089785651793527"/>
          <c:y val="7.5949620880723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50284339457568E-2"/>
          <c:y val="0.19285247524026372"/>
          <c:w val="0.9077263779527559"/>
          <c:h val="0.637881981581743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D966"/>
            </a:solidFill>
          </c:spPr>
          <c:invertIfNegative val="1"/>
          <c:dLbls>
            <c:numFmt formatCode="0%;[Red]\-0%" sourceLinked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Сводные!$C$52:$C$59</c:f>
              <c:strCache>
                <c:ptCount val="8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</c:strCache>
            </c:strRef>
          </c:cat>
          <c:val>
            <c:numRef>
              <c:f>Сводные!$F$52:$F$59</c:f>
              <c:numCache>
                <c:formatCode>0.00%</c:formatCode>
                <c:ptCount val="8"/>
                <c:pt idx="0">
                  <c:v>3.3250927557511245E-2</c:v>
                </c:pt>
                <c:pt idx="1">
                  <c:v>3.9831704114927202E-2</c:v>
                </c:pt>
                <c:pt idx="2">
                  <c:v>2.9335377903416671E-2</c:v>
                </c:pt>
                <c:pt idx="3">
                  <c:v>4.3943824831189193E-2</c:v>
                </c:pt>
                <c:pt idx="4">
                  <c:v>6.2457461703271377E-3</c:v>
                </c:pt>
                <c:pt idx="5">
                  <c:v>8.018269124603794E-3</c:v>
                </c:pt>
                <c:pt idx="6">
                  <c:v>1.19676663321997E-2</c:v>
                </c:pt>
                <c:pt idx="7">
                  <c:v>3.7336329213721875E-3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85-4A96-B431-77FBD9E85AA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913465408"/>
        <c:axId val="913461056"/>
      </c:barChart>
      <c:catAx>
        <c:axId val="91346540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913461056"/>
        <c:crosses val="autoZero"/>
        <c:auto val="1"/>
        <c:lblAlgn val="ctr"/>
        <c:lblOffset val="300"/>
        <c:noMultiLvlLbl val="1"/>
      </c:catAx>
      <c:valAx>
        <c:axId val="913461056"/>
        <c:scaling>
          <c:orientation val="minMax"/>
        </c:scaling>
        <c:delete val="1"/>
        <c:axPos val="l"/>
        <c:numFmt formatCode="#,##0.0" sourceLinked="0"/>
        <c:majorTickMark val="out"/>
        <c:minorTickMark val="none"/>
        <c:tickLblPos val="nextTo"/>
        <c:crossAx val="913465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50284339457568E-2"/>
          <c:y val="0.22554003544561507"/>
          <c:w val="0.9077263779527559"/>
          <c:h val="0.63408779774377355"/>
        </c:manualLayout>
      </c:layout>
      <c:areaChart>
        <c:grouping val="stacked"/>
        <c:varyColors val="0"/>
        <c:ser>
          <c:idx val="0"/>
          <c:order val="0"/>
          <c:tx>
            <c:strRef>
              <c:f>Сводные!$D$38</c:f>
              <c:strCache>
                <c:ptCount val="1"/>
                <c:pt idx="0">
                  <c:v>2022-2023</c:v>
                </c:pt>
              </c:strCache>
            </c:strRef>
          </c:tx>
          <c:spPr>
            <a:solidFill>
              <a:sysClr val="window" lastClr="FFFFFF">
                <a:lumMod val="75000"/>
                <a:alpha val="41961"/>
              </a:sysClr>
            </a:solidFill>
            <a:ln w="25400">
              <a:noFill/>
            </a:ln>
          </c:spPr>
          <c:cat>
            <c:strRef>
              <c:f>Сводные!$C$92:$C$104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Сводные!$D$92:$D$104</c:f>
              <c:numCache>
                <c:formatCode>0.00%</c:formatCode>
                <c:ptCount val="13"/>
                <c:pt idx="0">
                  <c:v>0.29092018571158607</c:v>
                </c:pt>
                <c:pt idx="1">
                  <c:v>0.2958477785605762</c:v>
                </c:pt>
                <c:pt idx="2">
                  <c:v>0.30671564578762589</c:v>
                </c:pt>
                <c:pt idx="3">
                  <c:v>0.31032345040950993</c:v>
                </c:pt>
                <c:pt idx="4">
                  <c:v>0.30026616905661924</c:v>
                </c:pt>
                <c:pt idx="5">
                  <c:v>0.30206492751167302</c:v>
                </c:pt>
                <c:pt idx="6">
                  <c:v>0.30237194285859897</c:v>
                </c:pt>
                <c:pt idx="7">
                  <c:v>0.30042305102786399</c:v>
                </c:pt>
                <c:pt idx="8">
                  <c:v>0.30257702334208231</c:v>
                </c:pt>
                <c:pt idx="9">
                  <c:v>0.31049596082591935</c:v>
                </c:pt>
                <c:pt idx="10">
                  <c:v>0.31485526536676989</c:v>
                </c:pt>
                <c:pt idx="11">
                  <c:v>0.31802201379911299</c:v>
                </c:pt>
                <c:pt idx="12">
                  <c:v>0.3205170212677661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71392"/>
        <c:axId val="913470304"/>
      </c:areaChart>
      <c:lineChart>
        <c:grouping val="standard"/>
        <c:varyColors val="0"/>
        <c:ser>
          <c:idx val="1"/>
          <c:order val="1"/>
          <c:tx>
            <c:strRef>
              <c:f>Сводные!$E$38</c:f>
              <c:strCache>
                <c:ptCount val="1"/>
                <c:pt idx="0">
                  <c:v>2023-2024</c:v>
                </c:pt>
              </c:strCache>
            </c:strRef>
          </c:tx>
          <c:spPr>
            <a:ln w="31750">
              <a:solidFill>
                <a:srgbClr val="ED7D31">
                  <a:lumMod val="60000"/>
                  <a:lumOff val="40000"/>
                </a:srgbClr>
              </a:solidFill>
            </a:ln>
            <a:effectLst>
              <a:softEdge rad="0"/>
            </a:effectLst>
          </c:spPr>
          <c:marker>
            <c:symbol val="circle"/>
            <c:size val="20"/>
            <c:spPr>
              <a:solidFill>
                <a:srgbClr val="ED7D31">
                  <a:lumMod val="60000"/>
                  <a:lumOff val="40000"/>
                </a:srgbClr>
              </a:solidFill>
              <a:ln w="19050">
                <a:noFill/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7.2231289051001582E-2"/>
                  <c:y val="4.7320727244860817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Сводные!$C$92:$C$104</c:f>
              <c:strCache>
                <c:ptCount val="13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</c:v>
                </c:pt>
                <c:pt idx="11">
                  <c:v>июл</c:v>
                </c:pt>
                <c:pt idx="12">
                  <c:v>авг</c:v>
                </c:pt>
              </c:strCache>
            </c:strRef>
          </c:cat>
          <c:val>
            <c:numRef>
              <c:f>Сводные!$E$92:$E$104</c:f>
              <c:numCache>
                <c:formatCode>0.00%</c:formatCode>
                <c:ptCount val="13"/>
                <c:pt idx="0">
                  <c:v>0.3205170212677661</c:v>
                </c:pt>
                <c:pt idx="1">
                  <c:v>0.29972355472123802</c:v>
                </c:pt>
                <c:pt idx="2">
                  <c:v>0.29621197374123781</c:v>
                </c:pt>
                <c:pt idx="3">
                  <c:v>0.30305597468583889</c:v>
                </c:pt>
                <c:pt idx="4">
                  <c:v>0.29188545599527255</c:v>
                </c:pt>
                <c:pt idx="5">
                  <c:v>0.30253533591861465</c:v>
                </c:pt>
                <c:pt idx="6">
                  <c:v>0.31444840217027115</c:v>
                </c:pt>
                <c:pt idx="7">
                  <c:v>0.36335184723137631</c:v>
                </c:pt>
                <c:pt idx="8">
                  <c:v>0.3163579852859878</c:v>
                </c:pt>
                <c:pt idx="9">
                  <c:v>0.32555571807271538</c:v>
                </c:pt>
                <c:pt idx="10">
                  <c:v>0.32508592141729986</c:v>
                </c:pt>
                <c:pt idx="11">
                  <c:v>0.32781277196404979</c:v>
                </c:pt>
                <c:pt idx="12">
                  <c:v>0.33553049477219732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71392"/>
        <c:axId val="913470304"/>
      </c:lineChart>
      <c:catAx>
        <c:axId val="9134713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913470304"/>
        <c:crosses val="autoZero"/>
        <c:auto val="1"/>
        <c:lblAlgn val="ctr"/>
        <c:lblOffset val="100"/>
        <c:tickMarkSkip val="1"/>
        <c:noMultiLvlLbl val="1"/>
      </c:catAx>
      <c:valAx>
        <c:axId val="913470304"/>
        <c:scaling>
          <c:orientation val="minMax"/>
          <c:min val="0"/>
        </c:scaling>
        <c:delete val="1"/>
        <c:axPos val="l"/>
        <c:numFmt formatCode="0.0%" sourceLinked="0"/>
        <c:majorTickMark val="out"/>
        <c:minorTickMark val="none"/>
        <c:tickLblPos val="nextTo"/>
        <c:crossAx val="913471392"/>
        <c:crosses val="autoZero"/>
        <c:crossBetween val="midCat"/>
      </c:valAx>
      <c:spPr>
        <a:noFill/>
        <a:ln>
          <a:noFill/>
        </a:ln>
      </c:spPr>
    </c:plotArea>
    <c:legend>
      <c:legendPos val="t"/>
      <c:legendEntry>
        <c:idx val="0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ru-RU"/>
          </a:p>
        </c:txPr>
      </c:legendEntry>
      <c:layout>
        <c:manualLayout>
          <c:xMode val="edge"/>
          <c:yMode val="edge"/>
          <c:x val="4.822057769136287E-2"/>
          <c:y val="7.3149743476713228E-2"/>
          <c:w val="0.91564431595965401"/>
          <c:h val="9.944309993413848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ru-RU">
                <a:solidFill>
                  <a:schemeClr val="tx1">
                    <a:lumMod val="50000"/>
                    <a:lumOff val="50000"/>
                  </a:schemeClr>
                </a:solidFill>
              </a:rPr>
              <a:t>Прирост от абс (за мес)</a:t>
            </a:r>
          </a:p>
        </c:rich>
      </c:tx>
      <c:layout>
        <c:manualLayout>
          <c:xMode val="edge"/>
          <c:yMode val="edge"/>
          <c:x val="0.11353958733611023"/>
          <c:y val="6.81645116099019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50284339457568E-2"/>
          <c:y val="0.19455451475450997"/>
          <c:w val="0.9077263779527559"/>
          <c:h val="0.6361802687946274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4B183"/>
            </a:solidFill>
          </c:spPr>
          <c:invertIfNegative val="1"/>
          <c:dLbls>
            <c:numFmt formatCode="0%;[Red]\-0%" sourceLinked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Сводные!$C$97:$C$104</c:f>
              <c:strCache>
                <c:ptCount val="8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</c:strCache>
            </c:strRef>
          </c:cat>
          <c:val>
            <c:numRef>
              <c:f>Сводные!$F$97:$F$104</c:f>
              <c:numCache>
                <c:formatCode>0.00%</c:formatCode>
                <c:ptCount val="8"/>
                <c:pt idx="0">
                  <c:v>7.0950641891162292E-2</c:v>
                </c:pt>
                <c:pt idx="1">
                  <c:v>8.0777611951049488E-2</c:v>
                </c:pt>
                <c:pt idx="2">
                  <c:v>0.18941902200949801</c:v>
                </c:pt>
                <c:pt idx="3">
                  <c:v>-9.1073933731677714E-2</c:v>
                </c:pt>
                <c:pt idx="4">
                  <c:v>3.5501146449505194E-2</c:v>
                </c:pt>
                <c:pt idx="5">
                  <c:v>6.5636375972082384E-3</c:v>
                </c:pt>
                <c:pt idx="6">
                  <c:v>5.0932801145850748E-2</c:v>
                </c:pt>
                <c:pt idx="7">
                  <c:v>-2.4285729549650137E-3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76-4026-8790-7C1D460444B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913461600"/>
        <c:axId val="913463232"/>
      </c:barChart>
      <c:catAx>
        <c:axId val="91346160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913463232"/>
        <c:crosses val="autoZero"/>
        <c:auto val="1"/>
        <c:lblAlgn val="ctr"/>
        <c:lblOffset val="300"/>
        <c:noMultiLvlLbl val="1"/>
      </c:catAx>
      <c:valAx>
        <c:axId val="913463232"/>
        <c:scaling>
          <c:orientation val="minMax"/>
        </c:scaling>
        <c:delete val="1"/>
        <c:axPos val="l"/>
        <c:numFmt formatCode="#,##0.0" sourceLinked="0"/>
        <c:majorTickMark val="out"/>
        <c:minorTickMark val="none"/>
        <c:tickLblPos val="nextTo"/>
        <c:crossAx val="9134616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B646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7FB3B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669881889763779"/>
          <c:y val="0.13471784776902887"/>
          <c:w val="0.50460312842246491"/>
          <c:h val="0.79682324741455401"/>
        </c:manualLayout>
      </c:layout>
      <c:doughnut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rgbClr val="ED7D31">
                  <a:lumMod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A25-4F24-915E-C4B36DB93E28}"/>
              </c:ext>
            </c:extLst>
          </c:dPt>
          <c:dPt>
            <c:idx val="1"/>
            <c:bubble3D val="0"/>
            <c:spPr>
              <a:solidFill>
                <a:srgbClr val="7FB3B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A25-4F24-915E-C4B36DB93E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A25-4F24-915E-C4B36DB93E28}"/>
              </c:ext>
            </c:extLst>
          </c:dPt>
          <c:dPt>
            <c:idx val="3"/>
            <c:bubble3D val="0"/>
            <c:spPr>
              <a:solidFill>
                <a:srgbClr val="E7E6E6">
                  <a:lumMod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A25-4F24-915E-C4B36DB93E28}"/>
              </c:ext>
            </c:extLst>
          </c:dPt>
          <c:dLbls>
            <c:dLbl>
              <c:idx val="0"/>
              <c:layout>
                <c:manualLayout>
                  <c:x val="-0.26356686254622697"/>
                  <c:y val="-0.227392987967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3A25-4F24-915E-C4B36DB93E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6534210385360285E-2"/>
                  <c:y val="-0.252625711656371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3A25-4F24-915E-C4B36DB93E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3A25-4F24-915E-C4B36DB93E2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3A25-4F24-915E-C4B36DB93E2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29444444444444434"/>
                  <c:y val="-0.143518518518518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7A8-492C-A670-B78D9740313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D7A8-492C-A670-B78D97403134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21506723316809415"/>
                  <c:y val="0.108425782597253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7A8-492C-A670-B78D9740313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D7A8-492C-A670-B78D9740313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Сводные!$A$220:$A$228</c:f>
              <c:strCache>
                <c:ptCount val="9"/>
                <c:pt idx="0">
                  <c:v>Болезнь</c:v>
                </c:pt>
                <c:pt idx="1">
                  <c:v>Другое</c:v>
                </c:pt>
                <c:pt idx="2">
                  <c:v>закр рынка</c:v>
                </c:pt>
                <c:pt idx="3">
                  <c:v>Сезонные</c:v>
                </c:pt>
                <c:pt idx="4">
                  <c:v>Слабая торговля</c:v>
                </c:pt>
                <c:pt idx="5">
                  <c:v>Служба в армии</c:v>
                </c:pt>
                <c:pt idx="6">
                  <c:v>Ухудшение фин пол</c:v>
                </c:pt>
                <c:pt idx="7">
                  <c:v>Паводки 2024</c:v>
                </c:pt>
                <c:pt idx="8">
                  <c:v>Форс мажор</c:v>
                </c:pt>
              </c:strCache>
            </c:strRef>
          </c:cat>
          <c:val>
            <c:numRef>
              <c:f>Сводные!$B$220:$B$228</c:f>
              <c:numCache>
                <c:formatCode>_-* #\ ##0.00_-;\-* #\ ##0.00_-;_-* "-"??_-;_-@_-</c:formatCode>
                <c:ptCount val="9"/>
                <c:pt idx="0">
                  <c:v>106.78552195</c:v>
                </c:pt>
                <c:pt idx="1">
                  <c:v>110.48792307999999</c:v>
                </c:pt>
                <c:pt idx="2">
                  <c:v>7.7100189100000005</c:v>
                </c:pt>
                <c:pt idx="3">
                  <c:v>0</c:v>
                </c:pt>
                <c:pt idx="4">
                  <c:v>11.19224449</c:v>
                </c:pt>
                <c:pt idx="5">
                  <c:v>0.24662400000000001</c:v>
                </c:pt>
                <c:pt idx="6">
                  <c:v>336.51941341000003</c:v>
                </c:pt>
                <c:pt idx="7">
                  <c:v>141.14503995999999</c:v>
                </c:pt>
                <c:pt idx="8">
                  <c:v>0.40772111999999999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3A25-4F24-915E-C4B36DB9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9"/>
      </c:doughnutChart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215153</xdr:colOff>
      <xdr:row>89</xdr:row>
      <xdr:rowOff>17929</xdr:rowOff>
    </xdr:from>
    <xdr:to>
      <xdr:col>21</xdr:col>
      <xdr:colOff>683512</xdr:colOff>
      <xdr:row>101</xdr:row>
      <xdr:rowOff>175523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AC581DCA-02B4-492E-B9AC-AE6AA8EB5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731336</xdr:colOff>
      <xdr:row>89</xdr:row>
      <xdr:rowOff>61470</xdr:rowOff>
    </xdr:from>
    <xdr:to>
      <xdr:col>29</xdr:col>
      <xdr:colOff>302083</xdr:colOff>
      <xdr:row>101</xdr:row>
      <xdr:rowOff>150122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7D1074C8-E8D8-499B-AA9E-E67BF376B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627529</xdr:colOff>
      <xdr:row>162</xdr:row>
      <xdr:rowOff>26894</xdr:rowOff>
    </xdr:from>
    <xdr:to>
      <xdr:col>10</xdr:col>
      <xdr:colOff>197223</xdr:colOff>
      <xdr:row>172</xdr:row>
      <xdr:rowOff>98611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1332799</xdr:colOff>
      <xdr:row>200</xdr:row>
      <xdr:rowOff>131109</xdr:rowOff>
    </xdr:from>
    <xdr:to>
      <xdr:col>5</xdr:col>
      <xdr:colOff>221736</xdr:colOff>
      <xdr:row>215</xdr:row>
      <xdr:rowOff>184898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0</xdr:row>
      <xdr:rowOff>0</xdr:rowOff>
    </xdr:from>
    <xdr:to>
      <xdr:col>0</xdr:col>
      <xdr:colOff>601133</xdr:colOff>
      <xdr:row>6</xdr:row>
      <xdr:rowOff>16934</xdr:rowOff>
    </xdr:to>
    <xdr:sp macro="" textlink="">
      <xdr:nvSpPr>
        <xdr:cNvPr id="26" name="AutoShape 1901"/>
        <xdr:cNvSpPr>
          <a:spLocks noChangeArrowheads="1"/>
        </xdr:cNvSpPr>
      </xdr:nvSpPr>
      <xdr:spPr bwMode="auto">
        <a:xfrm>
          <a:off x="16933" y="0"/>
          <a:ext cx="584200" cy="1202267"/>
        </a:xfrm>
        <a:prstGeom prst="roundRect">
          <a:avLst>
            <a:gd name="adj" fmla="val 0"/>
          </a:avLst>
        </a:prstGeom>
        <a:ln>
          <a:noFill/>
        </a:ln>
        <a:extLst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en-US" sz="1333"/>
        </a:p>
      </xdr:txBody>
    </xdr:sp>
    <xdr:clientData/>
  </xdr:twoCellAnchor>
  <xdr:twoCellAnchor>
    <xdr:from>
      <xdr:col>0</xdr:col>
      <xdr:colOff>8466</xdr:colOff>
      <xdr:row>6</xdr:row>
      <xdr:rowOff>16934</xdr:rowOff>
    </xdr:from>
    <xdr:to>
      <xdr:col>0</xdr:col>
      <xdr:colOff>601133</xdr:colOff>
      <xdr:row>45</xdr:row>
      <xdr:rowOff>10886</xdr:rowOff>
    </xdr:to>
    <xdr:sp macro="" textlink="">
      <xdr:nvSpPr>
        <xdr:cNvPr id="28" name="AutoShape 1901"/>
        <xdr:cNvSpPr>
          <a:spLocks noChangeArrowheads="1"/>
        </xdr:cNvSpPr>
      </xdr:nvSpPr>
      <xdr:spPr bwMode="auto">
        <a:xfrm>
          <a:off x="8466" y="1388534"/>
          <a:ext cx="592667" cy="7559523"/>
        </a:xfrm>
        <a:prstGeom prst="roundRect">
          <a:avLst>
            <a:gd name="adj" fmla="val 0"/>
          </a:avLst>
        </a:prstGeom>
        <a:solidFill>
          <a:schemeClr val="tx2">
            <a:lumMod val="50000"/>
            <a:alpha val="34000"/>
          </a:schemeClr>
        </a:solidFill>
        <a:ln>
          <a:noFill/>
        </a:ln>
        <a:effectLst/>
        <a:extLst/>
      </xdr:spPr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en-US" sz="1333">
            <a:latin typeface="+mn-lt"/>
          </a:endParaRPr>
        </a:p>
      </xdr:txBody>
    </xdr:sp>
    <xdr:clientData/>
  </xdr:twoCellAnchor>
  <xdr:twoCellAnchor>
    <xdr:from>
      <xdr:col>3</xdr:col>
      <xdr:colOff>3492</xdr:colOff>
      <xdr:row>2</xdr:row>
      <xdr:rowOff>85969</xdr:rowOff>
    </xdr:from>
    <xdr:to>
      <xdr:col>3</xdr:col>
      <xdr:colOff>39492</xdr:colOff>
      <xdr:row>5</xdr:row>
      <xdr:rowOff>108116</xdr:rowOff>
    </xdr:to>
    <xdr:sp macro="" textlink="">
      <xdr:nvSpPr>
        <xdr:cNvPr id="15" name="Прямоугольник 14">
          <a:extLst>
            <a:ext uri="{FF2B5EF4-FFF2-40B4-BE49-F238E27FC236}">
              <a16:creationId xmlns="" xmlns:a16="http://schemas.microsoft.com/office/drawing/2014/main" id="{83A4C566-C7F0-4835-8933-566C8BAA13A1}"/>
            </a:ext>
          </a:extLst>
        </xdr:cNvPr>
        <xdr:cNvSpPr/>
      </xdr:nvSpPr>
      <xdr:spPr>
        <a:xfrm>
          <a:off x="795972" y="718429"/>
          <a:ext cx="36000" cy="563167"/>
        </a:xfrm>
        <a:prstGeom prst="rect">
          <a:avLst/>
        </a:prstGeom>
        <a:solidFill>
          <a:srgbClr val="008B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693287</xdr:colOff>
      <xdr:row>3</xdr:row>
      <xdr:rowOff>1303</xdr:rowOff>
    </xdr:from>
    <xdr:to>
      <xdr:col>15</xdr:col>
      <xdr:colOff>729287</xdr:colOff>
      <xdr:row>5</xdr:row>
      <xdr:rowOff>116583</xdr:rowOff>
    </xdr:to>
    <xdr:sp macro="" textlink="">
      <xdr:nvSpPr>
        <xdr:cNvPr id="16" name="Прямоугольник 15">
          <a:extLst>
            <a:ext uri="{FF2B5EF4-FFF2-40B4-BE49-F238E27FC236}">
              <a16:creationId xmlns="" xmlns:a16="http://schemas.microsoft.com/office/drawing/2014/main" id="{1FFB7617-B89A-4CE6-9C18-304F464C39CD}"/>
            </a:ext>
          </a:extLst>
        </xdr:cNvPr>
        <xdr:cNvSpPr/>
      </xdr:nvSpPr>
      <xdr:spPr>
        <a:xfrm>
          <a:off x="8686667" y="725203"/>
          <a:ext cx="36000" cy="564860"/>
        </a:xfrm>
        <a:prstGeom prst="rect">
          <a:avLst/>
        </a:prstGeom>
        <a:solidFill>
          <a:srgbClr val="008B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83696</xdr:colOff>
      <xdr:row>2</xdr:row>
      <xdr:rowOff>85969</xdr:rowOff>
    </xdr:from>
    <xdr:to>
      <xdr:col>21</xdr:col>
      <xdr:colOff>119696</xdr:colOff>
      <xdr:row>5</xdr:row>
      <xdr:rowOff>108116</xdr:rowOff>
    </xdr:to>
    <xdr:sp macro="" textlink="">
      <xdr:nvSpPr>
        <xdr:cNvPr id="17" name="Прямоугольник 16">
          <a:extLst>
            <a:ext uri="{FF2B5EF4-FFF2-40B4-BE49-F238E27FC236}">
              <a16:creationId xmlns="" xmlns:a16="http://schemas.microsoft.com/office/drawing/2014/main" id="{03D0C830-3069-47C6-BD42-F3315AE80F05}"/>
            </a:ext>
          </a:extLst>
        </xdr:cNvPr>
        <xdr:cNvSpPr/>
      </xdr:nvSpPr>
      <xdr:spPr>
        <a:xfrm>
          <a:off x="12428096" y="718429"/>
          <a:ext cx="36000" cy="56316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3294</xdr:colOff>
      <xdr:row>2</xdr:row>
      <xdr:rowOff>85969</xdr:rowOff>
    </xdr:from>
    <xdr:to>
      <xdr:col>10</xdr:col>
      <xdr:colOff>39294</xdr:colOff>
      <xdr:row>5</xdr:row>
      <xdr:rowOff>108116</xdr:rowOff>
    </xdr:to>
    <xdr:sp macro="" textlink="">
      <xdr:nvSpPr>
        <xdr:cNvPr id="18" name="Прямоугольник 17">
          <a:extLst>
            <a:ext uri="{FF2B5EF4-FFF2-40B4-BE49-F238E27FC236}">
              <a16:creationId xmlns="" xmlns:a16="http://schemas.microsoft.com/office/drawing/2014/main" id="{30DBAC1A-39C5-4441-9215-FCC5239468D2}"/>
            </a:ext>
          </a:extLst>
        </xdr:cNvPr>
        <xdr:cNvSpPr/>
      </xdr:nvSpPr>
      <xdr:spPr>
        <a:xfrm>
          <a:off x="4887714" y="718429"/>
          <a:ext cx="36000" cy="563167"/>
        </a:xfrm>
        <a:prstGeom prst="rect">
          <a:avLst/>
        </a:prstGeom>
        <a:solidFill>
          <a:srgbClr val="008B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77740</xdr:colOff>
      <xdr:row>2</xdr:row>
      <xdr:rowOff>85969</xdr:rowOff>
    </xdr:from>
    <xdr:to>
      <xdr:col>25</xdr:col>
      <xdr:colOff>113740</xdr:colOff>
      <xdr:row>5</xdr:row>
      <xdr:rowOff>108116</xdr:rowOff>
    </xdr:to>
    <xdr:sp macro="" textlink="">
      <xdr:nvSpPr>
        <xdr:cNvPr id="19" name="Прямоугольник 18">
          <a:extLst>
            <a:ext uri="{FF2B5EF4-FFF2-40B4-BE49-F238E27FC236}">
              <a16:creationId xmlns="" xmlns:a16="http://schemas.microsoft.com/office/drawing/2014/main" id="{8FF98D69-8680-44B3-866C-31E09FFC98F5}"/>
            </a:ext>
          </a:extLst>
        </xdr:cNvPr>
        <xdr:cNvSpPr/>
      </xdr:nvSpPr>
      <xdr:spPr>
        <a:xfrm>
          <a:off x="15066280" y="718429"/>
          <a:ext cx="36000" cy="56316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2277</xdr:colOff>
      <xdr:row>7</xdr:row>
      <xdr:rowOff>41123</xdr:rowOff>
    </xdr:from>
    <xdr:to>
      <xdr:col>16</xdr:col>
      <xdr:colOff>315685</xdr:colOff>
      <xdr:row>9</xdr:row>
      <xdr:rowOff>64437</xdr:rowOff>
    </xdr:to>
    <xdr:sp macro="" textlink="">
      <xdr:nvSpPr>
        <xdr:cNvPr id="20" name="Прямоугольник 19">
          <a:extLst>
            <a:ext uri="{FF2B5EF4-FFF2-40B4-BE49-F238E27FC236}">
              <a16:creationId xmlns="" xmlns:a16="http://schemas.microsoft.com/office/drawing/2014/main" id="{A43CEF46-5FF1-47D9-AC19-98DF0885D918}"/>
            </a:ext>
          </a:extLst>
        </xdr:cNvPr>
        <xdr:cNvSpPr/>
      </xdr:nvSpPr>
      <xdr:spPr>
        <a:xfrm>
          <a:off x="698963" y="1608666"/>
          <a:ext cx="8553893" cy="4152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Динамика</a:t>
          </a:r>
          <a:r>
            <a:rPr lang="ru-RU" sz="1800" baseline="0">
              <a:solidFill>
                <a:schemeClr val="tx1">
                  <a:lumMod val="65000"/>
                  <a:lumOff val="35000"/>
                </a:schemeClr>
              </a:solidFill>
            </a:rPr>
            <a:t> доли КП рестр </a:t>
          </a:r>
          <a:r>
            <a:rPr lang="ru-RU" sz="1600" baseline="0">
              <a:solidFill>
                <a:schemeClr val="bg1">
                  <a:lumMod val="65000"/>
                </a:schemeClr>
              </a:solidFill>
            </a:rPr>
            <a:t>%</a:t>
          </a:r>
          <a:endParaRPr lang="ru-RU" sz="18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16</xdr:col>
      <xdr:colOff>759364</xdr:colOff>
      <xdr:row>36</xdr:row>
      <xdr:rowOff>95567</xdr:rowOff>
    </xdr:from>
    <xdr:to>
      <xdr:col>20</xdr:col>
      <xdr:colOff>751112</xdr:colOff>
      <xdr:row>37</xdr:row>
      <xdr:rowOff>264883</xdr:rowOff>
    </xdr:to>
    <xdr:sp macro="" textlink="">
      <xdr:nvSpPr>
        <xdr:cNvPr id="21" name="Прямоугольник 20">
          <a:extLst>
            <a:ext uri="{FF2B5EF4-FFF2-40B4-BE49-F238E27FC236}">
              <a16:creationId xmlns="" xmlns:a16="http://schemas.microsoft.com/office/drawing/2014/main" id="{013F6D59-FDD2-478B-B863-63351B5C8AC8}"/>
            </a:ext>
          </a:extLst>
        </xdr:cNvPr>
        <xdr:cNvSpPr/>
      </xdr:nvSpPr>
      <xdr:spPr>
        <a:xfrm>
          <a:off x="9696535" y="6997110"/>
          <a:ext cx="2778491" cy="365259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Причины рестров</a:t>
          </a:r>
          <a:endParaRPr lang="ru-RU" sz="18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16</xdr:col>
      <xdr:colOff>654191</xdr:colOff>
      <xdr:row>7</xdr:row>
      <xdr:rowOff>39682</xdr:rowOff>
    </xdr:from>
    <xdr:to>
      <xdr:col>28</xdr:col>
      <xdr:colOff>503463</xdr:colOff>
      <xdr:row>9</xdr:row>
      <xdr:rowOff>95554</xdr:rowOff>
    </xdr:to>
    <xdr:sp macro="" textlink="">
      <xdr:nvSpPr>
        <xdr:cNvPr id="22" name="Прямоугольник 21">
          <a:extLst>
            <a:ext uri="{FF2B5EF4-FFF2-40B4-BE49-F238E27FC236}">
              <a16:creationId xmlns="" xmlns:a16="http://schemas.microsoft.com/office/drawing/2014/main" id="{E8A9E9DB-5F2C-40A8-BD21-049A92C8210B}"/>
            </a:ext>
          </a:extLst>
        </xdr:cNvPr>
        <xdr:cNvSpPr/>
      </xdr:nvSpPr>
      <xdr:spPr>
        <a:xfrm>
          <a:off x="9321941" y="1577289"/>
          <a:ext cx="9210986" cy="43687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Динамика РП 30 рестр %</a:t>
          </a:r>
        </a:p>
      </xdr:txBody>
    </xdr:sp>
    <xdr:clientData/>
  </xdr:twoCellAnchor>
  <xdr:twoCellAnchor>
    <xdr:from>
      <xdr:col>0</xdr:col>
      <xdr:colOff>16933</xdr:colOff>
      <xdr:row>0</xdr:row>
      <xdr:rowOff>0</xdr:rowOff>
    </xdr:from>
    <xdr:to>
      <xdr:col>0</xdr:col>
      <xdr:colOff>601133</xdr:colOff>
      <xdr:row>5</xdr:row>
      <xdr:rowOff>16934</xdr:rowOff>
    </xdr:to>
    <xdr:sp macro="" textlink="">
      <xdr:nvSpPr>
        <xdr:cNvPr id="35" name="AutoShape 1901"/>
        <xdr:cNvSpPr>
          <a:spLocks noChangeArrowheads="1"/>
        </xdr:cNvSpPr>
      </xdr:nvSpPr>
      <xdr:spPr bwMode="auto">
        <a:xfrm>
          <a:off x="16933" y="0"/>
          <a:ext cx="584200" cy="1190414"/>
        </a:xfrm>
        <a:prstGeom prst="roundRect">
          <a:avLst>
            <a:gd name="adj" fmla="val 0"/>
          </a:avLst>
        </a:prstGeom>
        <a:ln>
          <a:noFill/>
        </a:ln>
        <a:extLst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en-US" sz="1333"/>
        </a:p>
      </xdr:txBody>
    </xdr:sp>
    <xdr:clientData/>
  </xdr:twoCellAnchor>
  <xdr:twoCellAnchor>
    <xdr:from>
      <xdr:col>0</xdr:col>
      <xdr:colOff>8466</xdr:colOff>
      <xdr:row>5</xdr:row>
      <xdr:rowOff>16935</xdr:rowOff>
    </xdr:from>
    <xdr:to>
      <xdr:col>0</xdr:col>
      <xdr:colOff>601133</xdr:colOff>
      <xdr:row>45</xdr:row>
      <xdr:rowOff>0</xdr:rowOff>
    </xdr:to>
    <xdr:sp macro="" textlink="">
      <xdr:nvSpPr>
        <xdr:cNvPr id="36" name="AutoShape 1901"/>
        <xdr:cNvSpPr>
          <a:spLocks noChangeArrowheads="1"/>
        </xdr:cNvSpPr>
      </xdr:nvSpPr>
      <xdr:spPr bwMode="auto">
        <a:xfrm>
          <a:off x="8466" y="1192592"/>
          <a:ext cx="592667" cy="7744579"/>
        </a:xfrm>
        <a:prstGeom prst="roundRect">
          <a:avLst>
            <a:gd name="adj" fmla="val 0"/>
          </a:avLst>
        </a:prstGeom>
        <a:solidFill>
          <a:schemeClr val="tx2">
            <a:lumMod val="50000"/>
            <a:alpha val="34000"/>
          </a:schemeClr>
        </a:solidFill>
        <a:ln>
          <a:noFill/>
        </a:ln>
        <a:effectLst/>
        <a:extLst/>
      </xdr:spPr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en-US" sz="1333">
            <a:latin typeface="+mn-lt"/>
          </a:endParaRPr>
        </a:p>
      </xdr:txBody>
    </xdr:sp>
    <xdr:clientData/>
  </xdr:twoCellAnchor>
  <xdr:twoCellAnchor>
    <xdr:from>
      <xdr:col>3</xdr:col>
      <xdr:colOff>76202</xdr:colOff>
      <xdr:row>8</xdr:row>
      <xdr:rowOff>103094</xdr:rowOff>
    </xdr:from>
    <xdr:to>
      <xdr:col>12</xdr:col>
      <xdr:colOff>163286</xdr:colOff>
      <xdr:row>22</xdr:row>
      <xdr:rowOff>59551</xdr:rowOff>
    </xdr:to>
    <xdr:graphicFrame macro="">
      <xdr:nvGraphicFramePr>
        <xdr:cNvPr id="37" name="Диаграмма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517072</xdr:colOff>
      <xdr:row>8</xdr:row>
      <xdr:rowOff>97971</xdr:rowOff>
    </xdr:from>
    <xdr:to>
      <xdr:col>16</xdr:col>
      <xdr:colOff>516752</xdr:colOff>
      <xdr:row>22</xdr:row>
      <xdr:rowOff>54428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704850</xdr:colOff>
      <xdr:row>8</xdr:row>
      <xdr:rowOff>38902</xdr:rowOff>
    </xdr:from>
    <xdr:to>
      <xdr:col>24</xdr:col>
      <xdr:colOff>340178</xdr:colOff>
      <xdr:row>21</xdr:row>
      <xdr:rowOff>172252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547686</xdr:colOff>
      <xdr:row>8</xdr:row>
      <xdr:rowOff>111918</xdr:rowOff>
    </xdr:from>
    <xdr:to>
      <xdr:col>27</xdr:col>
      <xdr:colOff>815309</xdr:colOff>
      <xdr:row>22</xdr:row>
      <xdr:rowOff>68375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715824</xdr:colOff>
      <xdr:row>21</xdr:row>
      <xdr:rowOff>117340</xdr:rowOff>
    </xdr:from>
    <xdr:to>
      <xdr:col>29</xdr:col>
      <xdr:colOff>119743</xdr:colOff>
      <xdr:row>23</xdr:row>
      <xdr:rowOff>112484</xdr:rowOff>
    </xdr:to>
    <xdr:sp macro="" textlink="">
      <xdr:nvSpPr>
        <xdr:cNvPr id="41" name="Прямоугольник 40">
          <a:extLst>
            <a:ext uri="{FF2B5EF4-FFF2-40B4-BE49-F238E27FC236}">
              <a16:creationId xmlns="" xmlns:a16="http://schemas.microsoft.com/office/drawing/2014/main" id="{013F6D59-FDD2-478B-B863-63351B5C8AC8}"/>
            </a:ext>
          </a:extLst>
        </xdr:cNvPr>
        <xdr:cNvSpPr/>
      </xdr:nvSpPr>
      <xdr:spPr>
        <a:xfrm>
          <a:off x="9652995" y="4482511"/>
          <a:ext cx="9473205" cy="365259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Динамика портфеля рестр (по продуктам) и объем общей реструктуризации</a:t>
          </a:r>
          <a:endParaRPr lang="ru-RU" sz="18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25</xdr:col>
      <xdr:colOff>1077689</xdr:colOff>
      <xdr:row>29</xdr:row>
      <xdr:rowOff>8163</xdr:rowOff>
    </xdr:from>
    <xdr:to>
      <xdr:col>31</xdr:col>
      <xdr:colOff>217716</xdr:colOff>
      <xdr:row>43</xdr:row>
      <xdr:rowOff>48986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40909</xdr:colOff>
      <xdr:row>21</xdr:row>
      <xdr:rowOff>106454</xdr:rowOff>
    </xdr:from>
    <xdr:to>
      <xdr:col>16</xdr:col>
      <xdr:colOff>381000</xdr:colOff>
      <xdr:row>23</xdr:row>
      <xdr:rowOff>96982</xdr:rowOff>
    </xdr:to>
    <xdr:sp macro="" textlink="">
      <xdr:nvSpPr>
        <xdr:cNvPr id="43" name="Прямоугольник 42">
          <a:extLst>
            <a:ext uri="{FF2B5EF4-FFF2-40B4-BE49-F238E27FC236}">
              <a16:creationId xmlns="" xmlns:a16="http://schemas.microsoft.com/office/drawing/2014/main" id="{013F6D59-FDD2-478B-B863-63351B5C8AC8}"/>
            </a:ext>
          </a:extLst>
        </xdr:cNvPr>
        <xdr:cNvSpPr/>
      </xdr:nvSpPr>
      <xdr:spPr>
        <a:xfrm>
          <a:off x="650509" y="4471625"/>
          <a:ext cx="8667662" cy="360643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Динамика рестров по продуктам в млн тенге</a:t>
          </a:r>
          <a:endParaRPr lang="ru-RU" sz="18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27708</xdr:colOff>
      <xdr:row>23</xdr:row>
      <xdr:rowOff>124691</xdr:rowOff>
    </xdr:from>
    <xdr:to>
      <xdr:col>9</xdr:col>
      <xdr:colOff>478971</xdr:colOff>
      <xdr:row>44</xdr:row>
      <xdr:rowOff>55419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460168</xdr:colOff>
      <xdr:row>22</xdr:row>
      <xdr:rowOff>120731</xdr:rowOff>
    </xdr:from>
    <xdr:to>
      <xdr:col>16</xdr:col>
      <xdr:colOff>587829</xdr:colOff>
      <xdr:row>35</xdr:row>
      <xdr:rowOff>163517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304800</xdr:colOff>
      <xdr:row>35</xdr:row>
      <xdr:rowOff>97971</xdr:rowOff>
    </xdr:from>
    <xdr:to>
      <xdr:col>16</xdr:col>
      <xdr:colOff>566058</xdr:colOff>
      <xdr:row>44</xdr:row>
      <xdr:rowOff>65314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naa0303/Desktop/&#1042;&#1050;&#1040;/&#1044;&#1072;&#1096;&#1073;&#1086;&#1088;&#1076;&#1099;/&#1044;&#1072;&#1096;&#1073;&#1086;&#1088;&#1076;%20&#1048;&#1090;&#1086;&#1075;&#1086;&#1074;_&#1088;&#1080;&#1089;&#1082;%20&#1087;&#1072;&#1088;&#1072;&#1084;&#1077;&#1090;&#1088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  <sheetName val="Сводные"/>
      <sheetName val="Дашборд"/>
    </sheetNames>
    <sheetDataSet>
      <sheetData sheetId="0"/>
      <sheetData sheetId="1">
        <row r="29">
          <cell r="B29">
            <v>2022</v>
          </cell>
          <cell r="C29">
            <v>2023</v>
          </cell>
          <cell r="D29" t="str">
            <v>Прирост от абс (за мес)</v>
          </cell>
        </row>
        <row r="65">
          <cell r="A65" t="str">
            <v>дек</v>
          </cell>
          <cell r="B65">
            <v>8.2609719817647614E-2</v>
          </cell>
          <cell r="C65">
            <v>6.9223142333247348E-2</v>
          </cell>
          <cell r="D65">
            <v>1.50913647795341E-2</v>
          </cell>
        </row>
        <row r="66">
          <cell r="A66" t="str">
            <v>янв</v>
          </cell>
          <cell r="B66">
            <v>8.5298924060224907E-2</v>
          </cell>
          <cell r="C66">
            <v>7.3797184448253422E-2</v>
          </cell>
          <cell r="D66">
            <v>5.5577532052002443E-2</v>
          </cell>
        </row>
        <row r="67">
          <cell r="A67" t="str">
            <v>фев</v>
          </cell>
          <cell r="B67">
            <v>8.3870266345850805E-2</v>
          </cell>
          <cell r="C67">
            <v>7.6236126117228936E-2</v>
          </cell>
          <cell r="D67">
            <v>5.0245772747397277E-2</v>
          </cell>
        </row>
        <row r="68">
          <cell r="A68" t="str">
            <v>мар</v>
          </cell>
          <cell r="B68">
            <v>7.927350666029212E-2</v>
          </cell>
          <cell r="C68">
            <v>7.5225603155745072E-2</v>
          </cell>
          <cell r="D68">
            <v>5.9652184890801596E-3</v>
          </cell>
        </row>
        <row r="69">
          <cell r="A69" t="str">
            <v>апр</v>
          </cell>
          <cell r="B69">
            <v>7.5435765444560945E-2</v>
          </cell>
          <cell r="C69">
            <v>7.6568089098325992E-2</v>
          </cell>
          <cell r="D69">
            <v>3.915664467502622E-2</v>
          </cell>
        </row>
        <row r="70">
          <cell r="A70" t="str">
            <v>май</v>
          </cell>
          <cell r="B70">
            <v>7.2418741475564999E-2</v>
          </cell>
          <cell r="C70">
            <v>7.6860817756055466E-2</v>
          </cell>
          <cell r="D70">
            <v>1.879545353007317E-2</v>
          </cell>
        </row>
        <row r="71">
          <cell r="A71" t="str">
            <v>июн</v>
          </cell>
          <cell r="B71">
            <v>7.073413222246977E-2</v>
          </cell>
          <cell r="C71">
            <v>7.7995167556921458E-2</v>
          </cell>
          <cell r="D71">
            <v>2.0170837851000156E-2</v>
          </cell>
        </row>
        <row r="72">
          <cell r="A72" t="str">
            <v>июл</v>
          </cell>
          <cell r="B72">
            <v>7.123551454812381E-2</v>
          </cell>
          <cell r="C72">
            <v>7.8294924729936488E-2</v>
          </cell>
          <cell r="D72">
            <v>1.1707978741956726E-2</v>
          </cell>
        </row>
        <row r="73">
          <cell r="A73" t="str">
            <v>авг</v>
          </cell>
          <cell r="B73">
            <v>6.9147204954151428E-2</v>
          </cell>
          <cell r="C73">
            <v>7.7335099808730906E-2</v>
          </cell>
          <cell r="D73">
            <v>6.3029036190083154E-3</v>
          </cell>
        </row>
        <row r="74">
          <cell r="A74" t="str">
            <v>сен</v>
          </cell>
          <cell r="B74">
            <v>6.8060568113190278E-2</v>
          </cell>
          <cell r="C74">
            <v>0</v>
          </cell>
        </row>
        <row r="75">
          <cell r="A75" t="str">
            <v>окт</v>
          </cell>
          <cell r="B75">
            <v>6.8430380597023679E-2</v>
          </cell>
          <cell r="C75">
            <v>0</v>
          </cell>
        </row>
        <row r="76">
          <cell r="A76" t="str">
            <v>ноя</v>
          </cell>
          <cell r="B76">
            <v>6.8237558233654405E-2</v>
          </cell>
          <cell r="C76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workbookViewId="0">
      <selection activeCell="C30" sqref="C30"/>
    </sheetView>
  </sheetViews>
  <sheetFormatPr defaultRowHeight="15" x14ac:dyDescent="0.25"/>
  <cols>
    <col min="2" max="2" width="15" bestFit="1" customWidth="1"/>
    <col min="8" max="8" width="12.7109375" bestFit="1" customWidth="1"/>
    <col min="9" max="9" width="11.5703125" bestFit="1" customWidth="1"/>
    <col min="10" max="10" width="12.7109375" bestFit="1" customWidth="1"/>
    <col min="11" max="11" width="9.85546875" bestFit="1" customWidth="1"/>
    <col min="12" max="12" width="11.42578125" bestFit="1" customWidth="1"/>
    <col min="13" max="13" width="9.28515625" bestFit="1" customWidth="1"/>
    <col min="14" max="14" width="10.28515625" bestFit="1" customWidth="1"/>
    <col min="15" max="15" width="10.140625" bestFit="1" customWidth="1"/>
    <col min="16" max="16" width="10.7109375" bestFit="1" customWidth="1"/>
  </cols>
  <sheetData>
    <row r="1" spans="2:16" x14ac:dyDescent="0.25">
      <c r="B1" t="s">
        <v>7</v>
      </c>
    </row>
    <row r="2" spans="2:16" ht="14.45" x14ac:dyDescent="0.3">
      <c r="B2" s="40">
        <v>44896</v>
      </c>
    </row>
    <row r="3" spans="2:16" ht="14.45" x14ac:dyDescent="0.3">
      <c r="B3" s="40">
        <v>44927</v>
      </c>
    </row>
    <row r="4" spans="2:16" ht="14.45" x14ac:dyDescent="0.3">
      <c r="B4" s="40">
        <v>44958</v>
      </c>
      <c r="H4" s="40"/>
      <c r="I4" s="40"/>
      <c r="J4" s="40"/>
      <c r="K4" s="40"/>
      <c r="L4" s="40"/>
      <c r="M4" s="40"/>
      <c r="N4" s="40"/>
      <c r="O4" s="40"/>
      <c r="P4" s="40"/>
    </row>
    <row r="5" spans="2:16" ht="14.45" x14ac:dyDescent="0.3">
      <c r="B5" s="40">
        <v>44986</v>
      </c>
    </row>
    <row r="6" spans="2:16" ht="14.45" x14ac:dyDescent="0.3">
      <c r="B6" s="40">
        <v>45017</v>
      </c>
    </row>
    <row r="7" spans="2:16" ht="14.45" x14ac:dyDescent="0.3">
      <c r="B7" s="40">
        <v>45047</v>
      </c>
    </row>
    <row r="8" spans="2:16" ht="14.45" x14ac:dyDescent="0.3">
      <c r="B8" s="40">
        <v>45078</v>
      </c>
    </row>
    <row r="9" spans="2:16" ht="14.45" x14ac:dyDescent="0.3">
      <c r="B9" s="40">
        <v>45108</v>
      </c>
    </row>
    <row r="10" spans="2:16" ht="14.45" x14ac:dyDescent="0.3">
      <c r="B10" s="40">
        <v>45139</v>
      </c>
    </row>
    <row r="11" spans="2:16" ht="14.45" x14ac:dyDescent="0.3">
      <c r="B11" s="73">
        <v>45170</v>
      </c>
    </row>
    <row r="12" spans="2:16" ht="14.45" x14ac:dyDescent="0.3">
      <c r="B12" s="73">
        <v>45200</v>
      </c>
    </row>
    <row r="13" spans="2:16" ht="14.45" x14ac:dyDescent="0.3">
      <c r="B13" s="73">
        <v>45231</v>
      </c>
    </row>
    <row r="14" spans="2:16" x14ac:dyDescent="0.25">
      <c r="B14" s="73">
        <v>45261</v>
      </c>
    </row>
    <row r="15" spans="2:16" ht="14.45" x14ac:dyDescent="0.3">
      <c r="B15" s="73">
        <v>45292</v>
      </c>
    </row>
    <row r="16" spans="2:16" x14ac:dyDescent="0.25">
      <c r="B16" s="73">
        <v>45323</v>
      </c>
    </row>
    <row r="17" spans="2:2" x14ac:dyDescent="0.25">
      <c r="B17" s="73">
        <v>45352</v>
      </c>
    </row>
    <row r="18" spans="2:2" x14ac:dyDescent="0.25">
      <c r="B18" s="73">
        <v>45383</v>
      </c>
    </row>
    <row r="19" spans="2:2" x14ac:dyDescent="0.25">
      <c r="B19" s="73">
        <v>45413</v>
      </c>
    </row>
    <row r="20" spans="2:2" x14ac:dyDescent="0.25">
      <c r="B20" s="73">
        <v>45444</v>
      </c>
    </row>
    <row r="21" spans="2:2" x14ac:dyDescent="0.25">
      <c r="B21" s="73">
        <v>45474</v>
      </c>
    </row>
    <row r="22" spans="2:2" x14ac:dyDescent="0.25">
      <c r="B22" s="73"/>
    </row>
    <row r="23" spans="2:2" x14ac:dyDescent="0.25">
      <c r="B23" s="7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8"/>
  <sheetViews>
    <sheetView showGridLines="0" topLeftCell="C160" zoomScale="80" zoomScaleNormal="80" workbookViewId="0">
      <selection activeCell="H201" sqref="H201:AC206"/>
    </sheetView>
  </sheetViews>
  <sheetFormatPr defaultRowHeight="15" x14ac:dyDescent="0.25"/>
  <cols>
    <col min="1" max="1" width="22.28515625" customWidth="1"/>
    <col min="2" max="9" width="15.140625" customWidth="1"/>
    <col min="10" max="10" width="27.42578125" bestFit="1" customWidth="1"/>
    <col min="11" max="11" width="25.42578125" bestFit="1" customWidth="1"/>
    <col min="12" max="12" width="16.85546875" bestFit="1" customWidth="1"/>
    <col min="13" max="13" width="17" bestFit="1" customWidth="1"/>
    <col min="14" max="18" width="15.140625" customWidth="1"/>
    <col min="19" max="19" width="14.7109375" customWidth="1"/>
    <col min="20" max="20" width="14.5703125" bestFit="1" customWidth="1"/>
    <col min="21" max="23" width="13.5703125" bestFit="1" customWidth="1"/>
    <col min="24" max="24" width="14.5703125" customWidth="1"/>
    <col min="25" max="25" width="13" bestFit="1" customWidth="1"/>
    <col min="26" max="26" width="11.7109375" bestFit="1" customWidth="1"/>
    <col min="27" max="27" width="12.7109375" bestFit="1" customWidth="1"/>
    <col min="28" max="29" width="12.85546875" bestFit="1" customWidth="1"/>
    <col min="30" max="30" width="12.85546875" customWidth="1"/>
    <col min="31" max="31" width="13.28515625" customWidth="1"/>
  </cols>
  <sheetData>
    <row r="1" spans="1:19" s="14" customFormat="1" ht="25.9" x14ac:dyDescent="0.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18.75" x14ac:dyDescent="0.3">
      <c r="A2" s="17"/>
      <c r="B2" s="17"/>
      <c r="C2" s="17"/>
      <c r="D2" s="17"/>
      <c r="E2" s="18"/>
      <c r="F2" s="17"/>
      <c r="J2" s="81"/>
      <c r="K2" s="48" t="s">
        <v>23</v>
      </c>
    </row>
    <row r="3" spans="1:19" ht="24" x14ac:dyDescent="0.35">
      <c r="A3" s="26"/>
      <c r="B3" s="41">
        <v>45261</v>
      </c>
      <c r="C3" s="41">
        <f>EDATE(D3,-1)</f>
        <v>45444</v>
      </c>
      <c r="D3" s="41">
        <f>Дашборд!N1</f>
        <v>45474</v>
      </c>
      <c r="E3" s="27" t="s">
        <v>1</v>
      </c>
      <c r="F3" s="27" t="s">
        <v>2</v>
      </c>
      <c r="J3" s="81" t="s">
        <v>18</v>
      </c>
      <c r="K3" s="81" t="s">
        <v>24</v>
      </c>
      <c r="L3" s="40"/>
      <c r="M3" s="40"/>
      <c r="N3" s="40"/>
      <c r="O3" s="40"/>
      <c r="P3" s="40"/>
      <c r="Q3" s="40"/>
      <c r="R3" s="40"/>
      <c r="S3" s="40"/>
    </row>
    <row r="4" spans="1:19" x14ac:dyDescent="0.25">
      <c r="A4" s="175" t="s">
        <v>31</v>
      </c>
      <c r="B4" s="42">
        <f>INDEX($K$13:$O$33,MATCH(B$3,$I$13:$I$33,0),MATCH($A4,$K$12:$O$12,0))</f>
        <v>2.643190759746495E-2</v>
      </c>
      <c r="C4" s="42">
        <f>INDEX($K$13:$O$33,MATCH(C$3,$I$13:$I$33,0),MATCH($A4,$K$12:$O$12,0))</f>
        <v>2.7471307765811456E-2</v>
      </c>
      <c r="D4" s="42">
        <f>INDEX($K$13:$O$33,MATCH(D$3,$I$13:$I$33,0),MATCH($A4,$K$12:$O$12,0))</f>
        <v>2.7605280126374823E-2</v>
      </c>
      <c r="E4" s="89">
        <f>D4-B4</f>
        <v>1.1733725289098731E-3</v>
      </c>
      <c r="F4" s="89">
        <f>D4-C4</f>
        <v>1.3397236056336692E-4</v>
      </c>
      <c r="J4" s="81" t="s">
        <v>18</v>
      </c>
      <c r="K4" s="81" t="s">
        <v>25</v>
      </c>
      <c r="L4" s="39"/>
      <c r="M4" s="39"/>
      <c r="N4" s="39"/>
      <c r="O4" s="39"/>
      <c r="P4" s="39"/>
      <c r="Q4" s="39"/>
      <c r="R4" s="39"/>
      <c r="S4" s="39"/>
    </row>
    <row r="5" spans="1:19" ht="13.15" customHeight="1" x14ac:dyDescent="0.25">
      <c r="A5" s="175" t="s">
        <v>32</v>
      </c>
      <c r="B5" s="42">
        <f t="shared" ref="B5:D8" si="0">INDEX($K$13:$O$33,MATCH(B$3,$I$13:$I$33,0),MATCH($A5,$K$12:$O$12,0))</f>
        <v>3.7327163834229196E-2</v>
      </c>
      <c r="C5" s="42">
        <f t="shared" si="0"/>
        <v>4.0703414905050417E-2</v>
      </c>
      <c r="D5" s="42">
        <f t="shared" si="0"/>
        <v>4.1067843861053555E-2</v>
      </c>
      <c r="E5" s="89">
        <f t="shared" ref="E5:E8" si="1">D5-B5</f>
        <v>3.7406800268243584E-3</v>
      </c>
      <c r="F5" s="89">
        <f t="shared" ref="F5:F8" si="2">D5-C5</f>
        <v>3.6442895600313774E-4</v>
      </c>
      <c r="J5" s="81" t="s">
        <v>0</v>
      </c>
      <c r="K5" s="81" t="s">
        <v>26</v>
      </c>
      <c r="L5" s="39"/>
      <c r="M5" s="39"/>
      <c r="N5" s="39"/>
      <c r="O5" s="39"/>
      <c r="P5" s="39"/>
      <c r="Q5" s="39"/>
      <c r="R5" s="39"/>
      <c r="S5" s="39"/>
    </row>
    <row r="6" spans="1:19" x14ac:dyDescent="0.25">
      <c r="A6" s="175" t="s">
        <v>33</v>
      </c>
      <c r="B6" s="90">
        <f t="shared" si="0"/>
        <v>9107.26588653</v>
      </c>
      <c r="C6" s="90">
        <f t="shared" si="0"/>
        <v>10665.06150966</v>
      </c>
      <c r="D6" s="90">
        <f t="shared" si="0"/>
        <v>10792.697407219997</v>
      </c>
      <c r="E6" s="30">
        <f>D6-B6</f>
        <v>1685.4315206899973</v>
      </c>
      <c r="F6" s="30">
        <f t="shared" si="2"/>
        <v>127.63589755999783</v>
      </c>
      <c r="J6" s="81" t="s">
        <v>17</v>
      </c>
      <c r="K6" s="81" t="s">
        <v>27</v>
      </c>
      <c r="L6" s="37"/>
      <c r="M6" s="37"/>
      <c r="N6" s="37"/>
      <c r="O6" s="37"/>
      <c r="P6" s="37"/>
      <c r="Q6" s="37"/>
      <c r="R6" s="37"/>
      <c r="S6" s="37"/>
    </row>
    <row r="7" spans="1:19" x14ac:dyDescent="0.25">
      <c r="A7" s="175" t="s">
        <v>34</v>
      </c>
      <c r="B7" s="42">
        <f t="shared" si="0"/>
        <v>0.29188545599527255</v>
      </c>
      <c r="C7" s="42">
        <f t="shared" si="0"/>
        <v>0.32508592141729986</v>
      </c>
      <c r="D7" s="42">
        <f t="shared" si="0"/>
        <v>0.32781277196404979</v>
      </c>
      <c r="E7" s="55">
        <f t="shared" si="1"/>
        <v>3.592731596877724E-2</v>
      </c>
      <c r="F7" s="55">
        <f t="shared" si="2"/>
        <v>2.726850546749926E-3</v>
      </c>
      <c r="G7" s="19"/>
      <c r="J7" s="81" t="s">
        <v>28</v>
      </c>
      <c r="K7" s="81" t="s">
        <v>29</v>
      </c>
      <c r="L7" s="39"/>
      <c r="M7" s="39"/>
      <c r="N7" s="39"/>
      <c r="O7" s="39"/>
      <c r="P7" s="39"/>
      <c r="Q7" s="39"/>
      <c r="R7" s="39"/>
      <c r="S7" s="39"/>
    </row>
    <row r="8" spans="1:19" x14ac:dyDescent="0.25">
      <c r="A8" s="175" t="s">
        <v>35</v>
      </c>
      <c r="B8" s="90">
        <f t="shared" si="0"/>
        <v>2658.2784561600006</v>
      </c>
      <c r="C8" s="90">
        <f t="shared" si="0"/>
        <v>3467.0613478400001</v>
      </c>
      <c r="D8" s="90">
        <f t="shared" si="0"/>
        <v>3643.6484940300002</v>
      </c>
      <c r="E8" s="30">
        <f t="shared" si="1"/>
        <v>985.37003786999958</v>
      </c>
      <c r="F8" s="30">
        <f t="shared" si="2"/>
        <v>176.58714619000011</v>
      </c>
      <c r="G8" s="19"/>
      <c r="J8" s="81" t="s">
        <v>17</v>
      </c>
      <c r="K8" s="81" t="s">
        <v>30</v>
      </c>
      <c r="L8" s="39"/>
      <c r="M8" s="39"/>
      <c r="N8" s="39"/>
      <c r="O8" s="39"/>
      <c r="P8" s="39"/>
      <c r="Q8" s="39"/>
      <c r="R8" s="39"/>
      <c r="S8" s="39"/>
    </row>
    <row r="9" spans="1:19" x14ac:dyDescent="0.25">
      <c r="A9" s="50"/>
      <c r="B9" s="54"/>
      <c r="C9" s="54"/>
      <c r="D9" s="54"/>
      <c r="E9" s="55"/>
      <c r="F9" s="55"/>
      <c r="G9" s="19"/>
      <c r="J9" s="43"/>
      <c r="K9" s="43"/>
      <c r="L9" s="37"/>
      <c r="M9" s="37"/>
      <c r="N9" s="37"/>
      <c r="O9" s="37"/>
      <c r="P9" s="37"/>
      <c r="Q9" s="37"/>
      <c r="R9" s="37"/>
      <c r="S9" s="37"/>
    </row>
    <row r="10" spans="1:19" ht="18" x14ac:dyDescent="0.35">
      <c r="A10" s="28"/>
      <c r="B10" s="29"/>
      <c r="C10" s="29"/>
      <c r="D10" s="29"/>
      <c r="E10" s="30"/>
      <c r="F10" s="30"/>
      <c r="G10" s="17"/>
      <c r="J10" s="38"/>
      <c r="K10" s="39"/>
      <c r="L10" s="39"/>
      <c r="M10" s="39"/>
      <c r="N10" s="39"/>
      <c r="O10" s="39"/>
      <c r="P10" s="39"/>
      <c r="Q10" s="39"/>
      <c r="R10" s="39"/>
      <c r="S10" s="39"/>
    </row>
    <row r="11" spans="1:19" ht="18" x14ac:dyDescent="0.35">
      <c r="A11" s="28"/>
      <c r="B11" s="29"/>
      <c r="C11" s="29"/>
      <c r="D11" s="29"/>
      <c r="E11" s="30"/>
      <c r="F11" s="30"/>
      <c r="G11" s="17"/>
      <c r="J11" s="38"/>
      <c r="K11" s="39"/>
      <c r="L11" s="39"/>
      <c r="M11" s="39"/>
      <c r="N11" s="39"/>
      <c r="O11" s="39"/>
      <c r="P11" s="39"/>
      <c r="Q11" s="39"/>
      <c r="R11" s="39"/>
      <c r="S11" s="39"/>
    </row>
    <row r="12" spans="1:19" ht="13.15" customHeight="1" x14ac:dyDescent="0.3">
      <c r="A12" s="28"/>
      <c r="B12" s="42"/>
      <c r="C12" s="42"/>
      <c r="D12" s="42"/>
      <c r="E12" s="31"/>
      <c r="F12" s="31"/>
      <c r="G12" s="17"/>
      <c r="J12" s="49" t="s">
        <v>19</v>
      </c>
      <c r="K12" s="87" t="s">
        <v>31</v>
      </c>
      <c r="L12" s="87" t="s">
        <v>32</v>
      </c>
      <c r="M12" s="87" t="s">
        <v>33</v>
      </c>
      <c r="N12" s="87" t="s">
        <v>34</v>
      </c>
      <c r="O12" s="87" t="s">
        <v>35</v>
      </c>
      <c r="P12" s="50"/>
      <c r="Q12" s="37"/>
      <c r="R12" s="37"/>
      <c r="S12" s="37"/>
    </row>
    <row r="13" spans="1:19" ht="13.15" customHeight="1" x14ac:dyDescent="0.3">
      <c r="A13" s="28"/>
      <c r="B13" s="29"/>
      <c r="C13" s="29"/>
      <c r="D13" s="29"/>
      <c r="E13" s="30"/>
      <c r="F13" s="30"/>
      <c r="G13" s="17"/>
      <c r="I13" s="53">
        <v>44896</v>
      </c>
      <c r="J13" s="51" t="s">
        <v>8</v>
      </c>
      <c r="K13" s="196">
        <v>2.6662077615222352E-2</v>
      </c>
      <c r="L13" s="195">
        <v>3.8103170714608059E-2</v>
      </c>
      <c r="M13" s="204">
        <v>7880.029052369996</v>
      </c>
      <c r="N13" s="196">
        <v>0.30026616905661924</v>
      </c>
      <c r="O13" s="204">
        <v>2366.1061356099999</v>
      </c>
      <c r="P13" s="52"/>
      <c r="Q13" s="80"/>
      <c r="R13" s="78"/>
      <c r="S13" s="79"/>
    </row>
    <row r="14" spans="1:19" ht="13.15" customHeight="1" x14ac:dyDescent="0.3">
      <c r="A14" s="28"/>
      <c r="B14" s="42"/>
      <c r="C14" s="42"/>
      <c r="D14" s="42"/>
      <c r="E14" s="31"/>
      <c r="F14" s="31"/>
      <c r="G14" s="17"/>
      <c r="I14" s="53">
        <v>44927</v>
      </c>
      <c r="J14" s="51" t="s">
        <v>9</v>
      </c>
      <c r="K14" s="196">
        <v>2.7248081575905067E-2</v>
      </c>
      <c r="L14" s="195">
        <v>3.904099772312386E-2</v>
      </c>
      <c r="M14" s="204">
        <v>7995.0338656799995</v>
      </c>
      <c r="N14" s="196">
        <v>0.30206492751167302</v>
      </c>
      <c r="O14" s="204">
        <v>2415.0193250900006</v>
      </c>
      <c r="P14" s="52"/>
      <c r="Q14" s="80"/>
      <c r="R14" s="78"/>
      <c r="S14" s="79"/>
    </row>
    <row r="15" spans="1:19" ht="13.15" customHeight="1" x14ac:dyDescent="0.3">
      <c r="A15" s="28"/>
      <c r="B15" s="42"/>
      <c r="C15" s="42"/>
      <c r="D15" s="42"/>
      <c r="E15" s="31"/>
      <c r="F15" s="31"/>
      <c r="G15" s="17"/>
      <c r="I15" s="53">
        <v>44958</v>
      </c>
      <c r="J15" s="51" t="s">
        <v>10</v>
      </c>
      <c r="K15" s="196">
        <v>2.7306299522469317E-2</v>
      </c>
      <c r="L15" s="195">
        <v>3.9141630332873274E-2</v>
      </c>
      <c r="M15" s="204">
        <v>8147.8056825599979</v>
      </c>
      <c r="N15" s="196">
        <v>0.30237194285859897</v>
      </c>
      <c r="O15" s="204">
        <v>2463.6678342700002</v>
      </c>
      <c r="P15" s="52"/>
      <c r="Q15" s="80"/>
      <c r="R15" s="78"/>
      <c r="S15" s="79"/>
    </row>
    <row r="16" spans="1:19" ht="18.75" x14ac:dyDescent="0.3">
      <c r="A16" s="33"/>
      <c r="F16" s="17"/>
      <c r="G16" s="24"/>
      <c r="H16" s="23"/>
      <c r="I16" s="53">
        <v>44986</v>
      </c>
      <c r="J16" s="51" t="s">
        <v>11</v>
      </c>
      <c r="K16" s="196">
        <v>2.6317595705860588E-2</v>
      </c>
      <c r="L16" s="195">
        <v>3.7619300842499329E-2</v>
      </c>
      <c r="M16" s="204">
        <v>7980.1180723899979</v>
      </c>
      <c r="N16" s="196">
        <v>0.30042305102786399</v>
      </c>
      <c r="O16" s="204">
        <v>2397.4114188700005</v>
      </c>
      <c r="P16" s="52"/>
      <c r="Q16" s="80"/>
      <c r="R16" s="78"/>
      <c r="S16" s="79"/>
    </row>
    <row r="17" spans="1:21" ht="18.75" x14ac:dyDescent="0.3">
      <c r="A17" s="23"/>
      <c r="B17" s="20"/>
      <c r="C17" s="20"/>
      <c r="D17" s="20"/>
      <c r="E17" s="20"/>
      <c r="F17" s="17"/>
      <c r="G17" s="23"/>
      <c r="H17" s="3"/>
      <c r="I17" s="53">
        <v>45017</v>
      </c>
      <c r="J17" s="51" t="s">
        <v>12</v>
      </c>
      <c r="K17" s="196">
        <v>2.6256845589096529E-2</v>
      </c>
      <c r="L17" s="195">
        <v>3.7648380492022952E-2</v>
      </c>
      <c r="M17" s="204">
        <v>8153.5482643400019</v>
      </c>
      <c r="N17" s="196">
        <v>0.30257702334208231</v>
      </c>
      <c r="O17" s="204">
        <v>2467.0763634999998</v>
      </c>
      <c r="P17" s="52"/>
      <c r="Q17" s="80"/>
      <c r="R17" s="78"/>
      <c r="S17" s="79"/>
    </row>
    <row r="18" spans="1:21" ht="18.75" x14ac:dyDescent="0.3">
      <c r="A18" s="23"/>
      <c r="B18" s="20"/>
      <c r="C18" s="20"/>
      <c r="D18" s="20"/>
      <c r="E18" s="20"/>
      <c r="F18" s="17"/>
      <c r="G18" s="23"/>
      <c r="H18" s="3"/>
      <c r="I18" s="53">
        <v>45047</v>
      </c>
      <c r="J18" s="51" t="s">
        <v>13</v>
      </c>
      <c r="K18" s="196">
        <v>2.5359098337848E-2</v>
      </c>
      <c r="L18" s="195">
        <v>3.6778752403284355E-2</v>
      </c>
      <c r="M18" s="204">
        <v>8094.147021509998</v>
      </c>
      <c r="N18" s="196">
        <v>0.31049596082591935</v>
      </c>
      <c r="O18" s="204">
        <v>2513.1999565100004</v>
      </c>
      <c r="P18" s="52"/>
      <c r="Q18" s="80"/>
      <c r="R18" s="78"/>
      <c r="S18" s="79"/>
    </row>
    <row r="19" spans="1:21" ht="18.75" x14ac:dyDescent="0.3">
      <c r="A19" s="23"/>
      <c r="B19" s="20"/>
      <c r="C19" s="20"/>
      <c r="D19" s="20"/>
      <c r="E19" s="20"/>
      <c r="F19" s="17"/>
      <c r="G19" s="23"/>
      <c r="H19" s="3"/>
      <c r="I19" s="53">
        <v>45078</v>
      </c>
      <c r="J19" s="51" t="s">
        <v>14</v>
      </c>
      <c r="K19" s="196">
        <v>2.5252265237449948E-2</v>
      </c>
      <c r="L19" s="195">
        <v>3.6856833251397499E-2</v>
      </c>
      <c r="M19" s="204">
        <v>8155.9810403000001</v>
      </c>
      <c r="N19" s="196">
        <v>0.31485526536676989</v>
      </c>
      <c r="O19" s="204">
        <v>2567.9535747700006</v>
      </c>
      <c r="P19" s="52"/>
      <c r="Q19" s="80"/>
      <c r="R19" s="78"/>
      <c r="S19" s="79"/>
    </row>
    <row r="20" spans="1:21" ht="18.75" x14ac:dyDescent="0.3">
      <c r="A20" s="23"/>
      <c r="B20" s="20"/>
      <c r="C20" s="20"/>
      <c r="D20" s="20"/>
      <c r="E20" s="20"/>
      <c r="F20" s="17"/>
      <c r="G20" s="23"/>
      <c r="H20" s="3"/>
      <c r="I20" s="53">
        <v>45108</v>
      </c>
      <c r="J20" s="51" t="s">
        <v>15</v>
      </c>
      <c r="K20" s="196">
        <v>2.4733427768733354E-2</v>
      </c>
      <c r="L20" s="195">
        <v>3.6267193764591324E-2</v>
      </c>
      <c r="M20" s="204">
        <v>8089.4455312300015</v>
      </c>
      <c r="N20" s="196">
        <v>0.31802201379911299</v>
      </c>
      <c r="O20" s="204">
        <v>2572.6217583600001</v>
      </c>
      <c r="P20" s="52"/>
      <c r="Q20" s="80"/>
      <c r="R20" s="78"/>
      <c r="S20" s="79"/>
      <c r="T20" s="40"/>
      <c r="U20" s="40"/>
    </row>
    <row r="21" spans="1:21" ht="18.75" x14ac:dyDescent="0.3">
      <c r="A21" s="23"/>
      <c r="B21" s="20"/>
      <c r="C21" s="20"/>
      <c r="D21" s="20"/>
      <c r="E21" s="20"/>
      <c r="F21" s="17"/>
      <c r="G21" s="23"/>
      <c r="H21" s="23"/>
      <c r="I21" s="53">
        <v>45139</v>
      </c>
      <c r="J21" s="51" t="s">
        <v>16</v>
      </c>
      <c r="K21" s="196">
        <v>2.3789918550925337E-2</v>
      </c>
      <c r="L21" s="195">
        <v>3.5011794696185164E-2</v>
      </c>
      <c r="M21" s="204">
        <v>7966.6328416199967</v>
      </c>
      <c r="N21" s="196">
        <v>0.3205170212677661</v>
      </c>
      <c r="O21" s="204">
        <v>2553.4414279299995</v>
      </c>
      <c r="P21" s="52"/>
      <c r="Q21" s="80"/>
      <c r="R21" s="78"/>
      <c r="S21" s="79"/>
    </row>
    <row r="22" spans="1:21" ht="13.15" customHeight="1" x14ac:dyDescent="0.3">
      <c r="A22" s="17"/>
      <c r="B22" s="17"/>
      <c r="C22" s="17"/>
      <c r="D22" s="17"/>
      <c r="E22" s="17"/>
      <c r="F22" s="17"/>
      <c r="G22" s="23"/>
      <c r="H22" s="23"/>
      <c r="I22" s="53">
        <v>45170</v>
      </c>
      <c r="J22" s="51" t="s">
        <v>36</v>
      </c>
      <c r="K22" s="196">
        <v>2.5649317207647463E-2</v>
      </c>
      <c r="L22" s="195">
        <v>3.6627416758873189E-2</v>
      </c>
      <c r="M22" s="204">
        <v>8509.3725367100014</v>
      </c>
      <c r="N22" s="196">
        <v>0.29972355472123802</v>
      </c>
      <c r="O22" s="204">
        <v>2550.4593851499999</v>
      </c>
    </row>
    <row r="23" spans="1:21" x14ac:dyDescent="0.25">
      <c r="A23" s="1"/>
      <c r="B23" s="1"/>
      <c r="G23" s="23"/>
      <c r="H23" s="23"/>
      <c r="I23" s="53">
        <v>45200</v>
      </c>
      <c r="J23" s="51" t="s">
        <v>97</v>
      </c>
      <c r="K23" s="196">
        <v>2.6189210664008138E-2</v>
      </c>
      <c r="L23" s="195">
        <v>3.7211787764032112E-2</v>
      </c>
      <c r="M23" s="204">
        <v>8762.3410271299945</v>
      </c>
      <c r="N23" s="196">
        <v>0.29621197374123781</v>
      </c>
      <c r="O23" s="204">
        <v>2595.5103302400003</v>
      </c>
    </row>
    <row r="24" spans="1:21" x14ac:dyDescent="0.25">
      <c r="A24" s="1"/>
      <c r="B24" s="1"/>
      <c r="G24" s="23"/>
      <c r="H24" s="23"/>
      <c r="I24" s="53">
        <v>45231</v>
      </c>
      <c r="J24" s="51" t="s">
        <v>98</v>
      </c>
      <c r="K24" s="196">
        <v>2.6078402096954077E-2</v>
      </c>
      <c r="L24" s="195">
        <v>3.7418216025596508E-2</v>
      </c>
      <c r="M24" s="204">
        <v>8940.2385767800006</v>
      </c>
      <c r="N24" s="196">
        <v>0.30305597468583889</v>
      </c>
      <c r="O24" s="204">
        <v>2709.39271581</v>
      </c>
    </row>
    <row r="25" spans="1:21" s="192" customFormat="1" x14ac:dyDescent="0.25">
      <c r="A25" s="1"/>
      <c r="B25" s="1"/>
      <c r="G25" s="88"/>
      <c r="H25" s="88"/>
      <c r="I25" s="53">
        <v>45261</v>
      </c>
      <c r="J25" s="51" t="s">
        <v>99</v>
      </c>
      <c r="K25" s="196">
        <v>2.643190759746495E-2</v>
      </c>
      <c r="L25" s="195">
        <v>3.7327163834229196E-2</v>
      </c>
      <c r="M25" s="204">
        <v>9107.26588653</v>
      </c>
      <c r="N25" s="196">
        <v>0.29188545599527255</v>
      </c>
      <c r="O25" s="204">
        <v>2658.2784561600006</v>
      </c>
    </row>
    <row r="26" spans="1:21" s="192" customFormat="1" x14ac:dyDescent="0.25">
      <c r="A26" s="1"/>
      <c r="B26" s="1"/>
      <c r="G26" s="88"/>
      <c r="H26" s="88"/>
      <c r="I26" s="53">
        <v>45292</v>
      </c>
      <c r="J26" s="51" t="s">
        <v>105</v>
      </c>
      <c r="K26" s="196">
        <v>2.6961092972483034E-2</v>
      </c>
      <c r="L26" s="195">
        <v>3.86558550718736E-2</v>
      </c>
      <c r="M26" s="204">
        <v>9410.0909247700019</v>
      </c>
      <c r="N26" s="196">
        <v>0.30253533591861465</v>
      </c>
      <c r="O26" s="204">
        <v>2846.8850189500004</v>
      </c>
    </row>
    <row r="27" spans="1:21" s="192" customFormat="1" x14ac:dyDescent="0.25">
      <c r="A27" s="1"/>
      <c r="B27" s="1"/>
      <c r="G27" s="88"/>
      <c r="H27" s="88"/>
      <c r="I27" s="53">
        <v>45323</v>
      </c>
      <c r="J27" s="51" t="s">
        <v>107</v>
      </c>
      <c r="K27" s="196">
        <v>2.6937164158891944E-2</v>
      </c>
      <c r="L27" s="195">
        <v>3.9292686712667196E-2</v>
      </c>
      <c r="M27" s="204">
        <v>9784.9108821800019</v>
      </c>
      <c r="N27" s="196">
        <v>0.31444840217027115</v>
      </c>
      <c r="O27" s="204">
        <v>3076.8495922799998</v>
      </c>
    </row>
    <row r="28" spans="1:21" s="192" customFormat="1" x14ac:dyDescent="0.25">
      <c r="A28" s="1"/>
      <c r="B28" s="1"/>
      <c r="G28" s="88"/>
      <c r="H28" s="88"/>
      <c r="I28" s="53">
        <v>45352</v>
      </c>
      <c r="J28" s="51" t="s">
        <v>112</v>
      </c>
      <c r="K28" s="196">
        <v>2.5315947547164899E-2</v>
      </c>
      <c r="L28" s="195">
        <v>3.9764424725136152E-2</v>
      </c>
      <c r="M28" s="204">
        <v>10071.954940660005</v>
      </c>
      <c r="N28" s="196">
        <v>0.36335184723137631</v>
      </c>
      <c r="O28" s="204">
        <v>3659.6634329200001</v>
      </c>
    </row>
    <row r="29" spans="1:21" s="192" customFormat="1" x14ac:dyDescent="0.25">
      <c r="A29" s="1"/>
      <c r="B29" s="1"/>
      <c r="G29" s="88"/>
      <c r="H29" s="88"/>
      <c r="I29" s="53">
        <v>45383</v>
      </c>
      <c r="J29" s="51" t="s">
        <v>114</v>
      </c>
      <c r="K29" s="196">
        <v>2.7672571770257892E-2</v>
      </c>
      <c r="L29" s="195">
        <v>4.0478161339797342E-2</v>
      </c>
      <c r="M29" s="204">
        <v>10514.55516428</v>
      </c>
      <c r="N29" s="196">
        <v>0.3163579852859878</v>
      </c>
      <c r="O29" s="204">
        <v>3326.36348795</v>
      </c>
    </row>
    <row r="30" spans="1:21" s="192" customFormat="1" x14ac:dyDescent="0.25">
      <c r="A30" s="1"/>
      <c r="B30" s="1"/>
      <c r="G30" s="88"/>
      <c r="H30" s="88"/>
      <c r="I30" s="53">
        <v>45413</v>
      </c>
      <c r="J30" s="51" t="s">
        <v>118</v>
      </c>
      <c r="K30" s="196">
        <v>2.7065946993842682E-2</v>
      </c>
      <c r="L30" s="195">
        <v>4.0130738326521649E-2</v>
      </c>
      <c r="M30" s="204">
        <v>10580.226406929994</v>
      </c>
      <c r="N30" s="196">
        <v>0.32555571807271538</v>
      </c>
      <c r="O30" s="204">
        <v>3444.45320528</v>
      </c>
    </row>
    <row r="31" spans="1:21" s="192" customFormat="1" x14ac:dyDescent="0.25">
      <c r="A31" s="1"/>
      <c r="B31" s="1"/>
      <c r="G31" s="88"/>
      <c r="H31" s="88"/>
      <c r="I31" s="53">
        <v>45444</v>
      </c>
      <c r="J31" s="51" t="s">
        <v>121</v>
      </c>
      <c r="K31" s="196">
        <v>2.7471307765811456E-2</v>
      </c>
      <c r="L31" s="195">
        <v>4.0703414905050417E-2</v>
      </c>
      <c r="M31" s="204">
        <v>10665.06150966</v>
      </c>
      <c r="N31" s="196">
        <v>0.32508592141729986</v>
      </c>
      <c r="O31" s="204">
        <v>3467.0613478400001</v>
      </c>
    </row>
    <row r="32" spans="1:21" s="192" customFormat="1" x14ac:dyDescent="0.25">
      <c r="A32" s="1"/>
      <c r="B32" s="1"/>
      <c r="G32" s="88"/>
      <c r="H32" s="88"/>
      <c r="I32" s="53">
        <v>45474</v>
      </c>
      <c r="J32" s="51" t="s">
        <v>15</v>
      </c>
      <c r="K32" s="196">
        <v>2.7605280126374823E-2</v>
      </c>
      <c r="L32" s="195">
        <v>4.1067843861053555E-2</v>
      </c>
      <c r="M32" s="204">
        <v>10792.697407219997</v>
      </c>
      <c r="N32" s="196">
        <v>0.32781277196404979</v>
      </c>
      <c r="O32" s="204">
        <v>3643.6484940300002</v>
      </c>
    </row>
    <row r="33" spans="1:31" s="192" customFormat="1" x14ac:dyDescent="0.25">
      <c r="A33" s="1"/>
      <c r="B33" s="1"/>
      <c r="G33" s="88"/>
      <c r="H33" s="88"/>
      <c r="I33" s="53">
        <v>45505</v>
      </c>
      <c r="J33" s="51" t="s">
        <v>125</v>
      </c>
      <c r="K33" s="196">
        <v>2.7054786330803781E-2</v>
      </c>
      <c r="L33" s="195">
        <v>4.0716370153854528E-2</v>
      </c>
      <c r="M33" s="204">
        <v>10832.993377570001</v>
      </c>
      <c r="N33" s="196">
        <v>0.33553049477219732</v>
      </c>
      <c r="O33" s="204">
        <v>3634.7996278400001</v>
      </c>
    </row>
    <row r="34" spans="1:31" ht="14.45" x14ac:dyDescent="0.3">
      <c r="A34" s="1"/>
      <c r="B34" s="1"/>
      <c r="G34" s="2"/>
      <c r="H34" s="2"/>
      <c r="I34" s="2"/>
      <c r="J34" s="2"/>
      <c r="K34" s="5"/>
      <c r="L34" s="5"/>
      <c r="M34" s="5"/>
      <c r="N34" s="5"/>
    </row>
    <row r="35" spans="1:31" ht="29.45" customHeight="1" x14ac:dyDescent="0.4">
      <c r="A35" s="15" t="s">
        <v>24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31" ht="14.45" x14ac:dyDescent="0.3">
      <c r="A36" s="66">
        <v>44896</v>
      </c>
      <c r="B36" s="66">
        <f>D3</f>
        <v>45474</v>
      </c>
      <c r="C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</row>
    <row r="37" spans="1:31" ht="14.45" x14ac:dyDescent="0.3">
      <c r="B37" s="62"/>
      <c r="C37" s="69"/>
      <c r="D37" s="69"/>
      <c r="E37" s="209"/>
      <c r="F37" s="209"/>
      <c r="G37" s="209"/>
      <c r="H37" s="209"/>
    </row>
    <row r="38" spans="1:31" x14ac:dyDescent="0.25">
      <c r="C38" s="94"/>
      <c r="D38" s="24" t="s">
        <v>109</v>
      </c>
      <c r="E38" s="24" t="s">
        <v>110</v>
      </c>
      <c r="F38" s="192" t="s">
        <v>37</v>
      </c>
      <c r="G38" s="69"/>
      <c r="H38" s="69"/>
      <c r="I38" s="56"/>
      <c r="J38" s="91"/>
      <c r="K38" s="24">
        <v>2022</v>
      </c>
      <c r="L38" s="24">
        <v>2022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</row>
    <row r="39" spans="1:31" x14ac:dyDescent="0.25">
      <c r="A39" s="99" t="str">
        <f>C39&amp;2021</f>
        <v>дек2021</v>
      </c>
      <c r="B39" s="99" t="str">
        <f>C39&amp;2022</f>
        <v>дек2022</v>
      </c>
      <c r="C39" s="25" t="s">
        <v>38</v>
      </c>
      <c r="D39" s="196">
        <v>6.9967446047941903E-2</v>
      </c>
      <c r="E39" s="196">
        <v>3.8103170714608059E-2</v>
      </c>
      <c r="F39" s="32">
        <f>K51/K50-1</f>
        <v>6.5250674518899654E-3</v>
      </c>
      <c r="G39" s="32"/>
      <c r="H39" s="32"/>
      <c r="I39" s="57"/>
      <c r="J39" s="92" t="s">
        <v>50</v>
      </c>
      <c r="K39" s="93">
        <v>11357.452333839999</v>
      </c>
      <c r="L39" s="100">
        <v>6.9967446047941903E-2</v>
      </c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 spans="1:31" x14ac:dyDescent="0.25">
      <c r="A40" s="99" t="str">
        <f t="shared" ref="A40:A51" si="3">C40&amp;$D$38</f>
        <v>янв2022-2023</v>
      </c>
      <c r="B40" s="99" t="str">
        <f t="shared" ref="B40:B50" si="4">C40&amp;$E$38</f>
        <v>янв2023-2024</v>
      </c>
      <c r="C40" s="25" t="s">
        <v>39</v>
      </c>
      <c r="D40" s="196">
        <v>7.0073485841992592E-2</v>
      </c>
      <c r="E40" s="196">
        <v>3.904099772312386E-2</v>
      </c>
      <c r="F40" s="32">
        <f>K59/K58-1</f>
        <v>1.4594465647993271E-2</v>
      </c>
      <c r="G40" s="32"/>
      <c r="H40" s="32"/>
      <c r="I40" s="57"/>
      <c r="J40" s="92" t="s">
        <v>51</v>
      </c>
      <c r="K40" s="93">
        <v>11254.784584410001</v>
      </c>
      <c r="L40" s="100">
        <v>7.0073485841992592E-2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</row>
    <row r="41" spans="1:31" x14ac:dyDescent="0.25">
      <c r="A41" s="99" t="str">
        <f t="shared" si="3"/>
        <v>фев2022-2023</v>
      </c>
      <c r="B41" s="99" t="str">
        <f t="shared" si="4"/>
        <v>фев2023-2024</v>
      </c>
      <c r="C41" s="25" t="s">
        <v>40</v>
      </c>
      <c r="D41" s="196">
        <v>6.5580478164976488E-2</v>
      </c>
      <c r="E41" s="196">
        <v>3.9141630332873274E-2</v>
      </c>
      <c r="F41" s="32">
        <f t="shared" ref="F41:F58" si="5">K60/K59-1</f>
        <v>1.9108338932221081E-2</v>
      </c>
      <c r="G41" s="32"/>
      <c r="H41" s="32"/>
      <c r="I41" s="57"/>
      <c r="J41" s="92" t="s">
        <v>52</v>
      </c>
      <c r="K41" s="93">
        <v>10830.329455489999</v>
      </c>
      <c r="L41" s="100">
        <v>6.5580478164976488E-2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1" x14ac:dyDescent="0.25">
      <c r="A42" s="99" t="str">
        <f t="shared" si="3"/>
        <v>мар2022-2023</v>
      </c>
      <c r="B42" s="99" t="str">
        <f t="shared" si="4"/>
        <v>мар2023-2024</v>
      </c>
      <c r="C42" s="25" t="s">
        <v>41</v>
      </c>
      <c r="D42" s="196">
        <v>5.9891342100341277E-2</v>
      </c>
      <c r="E42" s="196">
        <v>3.7619300842499329E-2</v>
      </c>
      <c r="F42" s="32">
        <f t="shared" si="5"/>
        <v>-2.0580708070754294E-2</v>
      </c>
      <c r="G42" s="32"/>
      <c r="H42" s="32"/>
      <c r="I42" s="57"/>
      <c r="J42" s="92" t="s">
        <v>53</v>
      </c>
      <c r="K42" s="93">
        <v>10343.541796930009</v>
      </c>
      <c r="L42" s="100">
        <v>5.9891342100341277E-2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 spans="1:31" x14ac:dyDescent="0.25">
      <c r="A43" s="99" t="str">
        <f t="shared" si="3"/>
        <v>апр2022-2023</v>
      </c>
      <c r="B43" s="99" t="str">
        <f t="shared" si="4"/>
        <v>апр2023-2024</v>
      </c>
      <c r="C43" s="25" t="s">
        <v>42</v>
      </c>
      <c r="D43" s="196">
        <v>5.4774906923024065E-2</v>
      </c>
      <c r="E43" s="196">
        <v>3.7648380492022952E-2</v>
      </c>
      <c r="F43" s="32">
        <f t="shared" si="5"/>
        <v>2.1732785201518112E-2</v>
      </c>
      <c r="G43" s="32"/>
      <c r="H43" s="32"/>
      <c r="I43" s="57"/>
      <c r="J43" s="92" t="s">
        <v>54</v>
      </c>
      <c r="K43" s="93">
        <v>9965.3311709100017</v>
      </c>
      <c r="L43" s="100">
        <v>5.4774906923024065E-2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 spans="1:31" x14ac:dyDescent="0.25">
      <c r="A44" s="99" t="str">
        <f t="shared" si="3"/>
        <v>май2022-2023</v>
      </c>
      <c r="B44" s="99" t="str">
        <f t="shared" si="4"/>
        <v>май2023-2024</v>
      </c>
      <c r="C44" s="25" t="s">
        <v>43</v>
      </c>
      <c r="D44" s="196">
        <v>5.0493602080752438E-2</v>
      </c>
      <c r="E44" s="196">
        <v>3.6778752403284355E-2</v>
      </c>
      <c r="F44" s="32">
        <f t="shared" si="5"/>
        <v>-7.2853242421828668E-3</v>
      </c>
      <c r="G44" s="32"/>
      <c r="H44" s="32"/>
      <c r="I44" s="57"/>
      <c r="J44" s="92" t="s">
        <v>55</v>
      </c>
      <c r="K44" s="93">
        <v>9504.4577027000032</v>
      </c>
      <c r="L44" s="100">
        <v>5.0493602080752438E-2</v>
      </c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  <row r="45" spans="1:31" x14ac:dyDescent="0.25">
      <c r="A45" s="99" t="str">
        <f t="shared" si="3"/>
        <v>июн2022-2023</v>
      </c>
      <c r="B45" s="99" t="str">
        <f t="shared" si="4"/>
        <v>июн2023-2024</v>
      </c>
      <c r="C45" s="25" t="s">
        <v>44</v>
      </c>
      <c r="D45" s="196">
        <v>4.722238897375431E-2</v>
      </c>
      <c r="E45" s="196">
        <v>3.6856833251397499E-2</v>
      </c>
      <c r="F45" s="32">
        <f t="shared" si="5"/>
        <v>7.6393495973916536E-3</v>
      </c>
      <c r="G45" s="32"/>
      <c r="H45" s="32"/>
      <c r="I45" s="57"/>
      <c r="J45" s="92" t="s">
        <v>56</v>
      </c>
      <c r="K45" s="93">
        <v>9131.7102592600022</v>
      </c>
      <c r="L45" s="100">
        <v>4.722238897375431E-2</v>
      </c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 spans="1:31" x14ac:dyDescent="0.25">
      <c r="A46" s="99" t="str">
        <f t="shared" si="3"/>
        <v>июл2022-2023</v>
      </c>
      <c r="B46" s="99" t="str">
        <f t="shared" si="4"/>
        <v>июл2023-2024</v>
      </c>
      <c r="C46" s="25" t="s">
        <v>45</v>
      </c>
      <c r="D46" s="196">
        <v>4.517283129921023E-2</v>
      </c>
      <c r="E46" s="196">
        <v>3.6267193764591324E-2</v>
      </c>
      <c r="F46" s="32">
        <f t="shared" si="5"/>
        <v>-8.1578793208610945E-3</v>
      </c>
      <c r="G46" s="32"/>
      <c r="H46" s="32"/>
      <c r="I46" s="57"/>
      <c r="J46" s="92" t="s">
        <v>57</v>
      </c>
      <c r="K46" s="93">
        <v>8900.0613334400005</v>
      </c>
      <c r="L46" s="100">
        <v>4.517283129921023E-2</v>
      </c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</row>
    <row r="47" spans="1:31" x14ac:dyDescent="0.25">
      <c r="A47" s="99" t="str">
        <f t="shared" si="3"/>
        <v>авг2022-2023</v>
      </c>
      <c r="B47" s="99" t="str">
        <f t="shared" si="4"/>
        <v>авг2023-2024</v>
      </c>
      <c r="C47" s="25" t="s">
        <v>46</v>
      </c>
      <c r="D47" s="196">
        <v>4.228700840447E-2</v>
      </c>
      <c r="E47" s="196">
        <v>3.5011794696185164E-2</v>
      </c>
      <c r="F47" s="32">
        <f t="shared" si="5"/>
        <v>-1.5181842703047566E-2</v>
      </c>
      <c r="G47" s="32"/>
      <c r="H47" s="32"/>
      <c r="I47" s="57"/>
      <c r="J47" s="92" t="s">
        <v>58</v>
      </c>
      <c r="K47" s="93">
        <v>8468.2843853000013</v>
      </c>
      <c r="L47" s="100">
        <v>4.228700840447E-2</v>
      </c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 spans="1:31" x14ac:dyDescent="0.25">
      <c r="A48" s="99" t="str">
        <f t="shared" si="3"/>
        <v>сен2022-2023</v>
      </c>
      <c r="B48" s="99" t="str">
        <f t="shared" si="4"/>
        <v>сен2023-2024</v>
      </c>
      <c r="C48" s="25" t="s">
        <v>47</v>
      </c>
      <c r="D48" s="196">
        <v>4.0417948281650684E-2</v>
      </c>
      <c r="E48" s="196">
        <v>3.6627416758873189E-2</v>
      </c>
      <c r="F48" s="32">
        <f t="shared" si="5"/>
        <v>6.812661081286131E-2</v>
      </c>
      <c r="G48" s="32"/>
      <c r="H48" s="32"/>
      <c r="I48" s="57"/>
      <c r="J48" s="92" t="s">
        <v>59</v>
      </c>
      <c r="K48" s="93">
        <v>8278.0554484999975</v>
      </c>
      <c r="L48" s="100">
        <v>4.0417948281650684E-2</v>
      </c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</row>
    <row r="49" spans="1:29" x14ac:dyDescent="0.25">
      <c r="A49" s="99" t="str">
        <f t="shared" si="3"/>
        <v>окт2022-2023</v>
      </c>
      <c r="B49" s="99" t="str">
        <f t="shared" si="4"/>
        <v>окт2023-2024</v>
      </c>
      <c r="C49" s="25" t="s">
        <v>48</v>
      </c>
      <c r="D49" s="196">
        <v>3.8775774053415174E-2</v>
      </c>
      <c r="E49" s="196">
        <v>3.7211787764032112E-2</v>
      </c>
      <c r="F49" s="32">
        <f t="shared" si="5"/>
        <v>2.9728219011292634E-2</v>
      </c>
      <c r="G49" s="32"/>
      <c r="H49" s="32"/>
      <c r="I49" s="57"/>
      <c r="J49" s="92" t="s">
        <v>60</v>
      </c>
      <c r="K49" s="93">
        <v>7982.8997514700004</v>
      </c>
      <c r="L49" s="100">
        <v>3.8775774053415174E-2</v>
      </c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</row>
    <row r="50" spans="1:29" x14ac:dyDescent="0.25">
      <c r="A50" s="99" t="str">
        <f t="shared" si="3"/>
        <v>ноя2022-2023</v>
      </c>
      <c r="B50" s="99" t="str">
        <f t="shared" si="4"/>
        <v>ноя2023-2024</v>
      </c>
      <c r="C50" s="25" t="s">
        <v>49</v>
      </c>
      <c r="D50" s="196">
        <v>3.7800641279204128E-2</v>
      </c>
      <c r="E50" s="196">
        <v>3.7418216025596508E-2</v>
      </c>
      <c r="F50" s="32">
        <f t="shared" si="5"/>
        <v>2.0302513803012179E-2</v>
      </c>
      <c r="G50" s="32"/>
      <c r="H50" s="32"/>
      <c r="I50" s="57"/>
      <c r="J50" s="92" t="s">
        <v>61</v>
      </c>
      <c r="K50" s="93">
        <v>7800.5648807899997</v>
      </c>
      <c r="L50" s="100">
        <v>3.7800641279204128E-2</v>
      </c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</row>
    <row r="51" spans="1:29" x14ac:dyDescent="0.25">
      <c r="A51" s="99" t="str">
        <f t="shared" si="3"/>
        <v>дек2022-2023</v>
      </c>
      <c r="B51" s="99" t="str">
        <f>C51&amp;$E$38</f>
        <v>дек2023-2024</v>
      </c>
      <c r="C51" s="25" t="s">
        <v>38</v>
      </c>
      <c r="D51" s="196">
        <v>3.8103170714608059E-2</v>
      </c>
      <c r="E51" s="196">
        <v>3.7327163834229196E-2</v>
      </c>
      <c r="F51" s="32">
        <f t="shared" si="5"/>
        <v>1.8682645694021005E-2</v>
      </c>
      <c r="G51" s="32"/>
      <c r="H51" s="32"/>
      <c r="I51" s="57"/>
      <c r="J51" s="95" t="s">
        <v>62</v>
      </c>
      <c r="K51" s="97">
        <v>7851.464092799999</v>
      </c>
      <c r="L51" s="100">
        <v>3.8023320859401001E-2</v>
      </c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 spans="1:29" s="192" customFormat="1" x14ac:dyDescent="0.25">
      <c r="A52" s="99"/>
      <c r="B52" s="99"/>
      <c r="C52" s="25" t="s">
        <v>39</v>
      </c>
      <c r="D52" s="196">
        <v>3.904099772312386E-2</v>
      </c>
      <c r="E52" s="196">
        <v>3.86558550718736E-2</v>
      </c>
      <c r="F52" s="32">
        <f t="shared" si="5"/>
        <v>3.3250927557511245E-2</v>
      </c>
      <c r="G52" s="32"/>
      <c r="H52" s="32"/>
      <c r="I52" s="193"/>
      <c r="J52" s="174" t="s">
        <v>103</v>
      </c>
      <c r="K52" s="109"/>
      <c r="L52" s="195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</row>
    <row r="53" spans="1:29" s="192" customFormat="1" x14ac:dyDescent="0.25">
      <c r="A53" s="99"/>
      <c r="B53" s="99"/>
      <c r="C53" s="25" t="s">
        <v>40</v>
      </c>
      <c r="D53" s="196">
        <v>3.9141630332873274E-2</v>
      </c>
      <c r="E53" s="196">
        <v>3.9292686712667196E-2</v>
      </c>
      <c r="F53" s="32">
        <f t="shared" si="5"/>
        <v>3.9831704114927202E-2</v>
      </c>
      <c r="G53" s="32"/>
      <c r="H53" s="32"/>
      <c r="I53" s="193"/>
      <c r="J53" s="174"/>
      <c r="K53" s="109"/>
      <c r="L53" s="195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</row>
    <row r="54" spans="1:29" s="192" customFormat="1" x14ac:dyDescent="0.25">
      <c r="A54" s="99"/>
      <c r="B54" s="99"/>
      <c r="C54" s="25" t="s">
        <v>41</v>
      </c>
      <c r="D54" s="196">
        <v>3.7619300842499329E-2</v>
      </c>
      <c r="E54" s="196">
        <v>3.9764424725136152E-2</v>
      </c>
      <c r="F54" s="32">
        <f t="shared" si="5"/>
        <v>2.9335377903416671E-2</v>
      </c>
      <c r="G54" s="32"/>
      <c r="H54" s="32"/>
      <c r="I54" s="193"/>
      <c r="J54" s="174"/>
      <c r="K54" s="109"/>
      <c r="L54" s="195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</row>
    <row r="55" spans="1:29" x14ac:dyDescent="0.25">
      <c r="A55" s="19"/>
      <c r="B55" s="63"/>
      <c r="C55" s="25" t="s">
        <v>42</v>
      </c>
      <c r="D55" s="196">
        <v>3.7648380492022952E-2</v>
      </c>
      <c r="E55" s="196">
        <v>4.0478161339797342E-2</v>
      </c>
      <c r="F55" s="32">
        <f t="shared" si="5"/>
        <v>4.3943824831189193E-2</v>
      </c>
      <c r="G55" s="32"/>
      <c r="H55" s="32"/>
      <c r="I55" s="57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 x14ac:dyDescent="0.25">
      <c r="A56" s="19"/>
      <c r="B56" s="63"/>
      <c r="C56" s="25" t="s">
        <v>43</v>
      </c>
      <c r="D56" s="196">
        <v>3.6778752403284355E-2</v>
      </c>
      <c r="E56" s="196">
        <v>4.0130738326521649E-2</v>
      </c>
      <c r="F56" s="32">
        <f t="shared" si="5"/>
        <v>6.2457461703271377E-3</v>
      </c>
      <c r="G56" s="32"/>
      <c r="H56" s="32"/>
      <c r="I56" s="57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</row>
    <row r="57" spans="1:29" x14ac:dyDescent="0.25">
      <c r="B57" s="19"/>
      <c r="C57" s="25" t="s">
        <v>44</v>
      </c>
      <c r="D57" s="196">
        <v>3.6856833251397499E-2</v>
      </c>
      <c r="E57" s="196">
        <v>4.0703414905050417E-2</v>
      </c>
      <c r="F57" s="32">
        <f t="shared" si="5"/>
        <v>8.018269124603794E-3</v>
      </c>
      <c r="G57" s="32"/>
      <c r="H57" s="32"/>
      <c r="I57" s="85"/>
      <c r="J57" s="94"/>
      <c r="K57" s="96" t="s">
        <v>33</v>
      </c>
      <c r="L57" s="24">
        <v>2023</v>
      </c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</row>
    <row r="58" spans="1:29" s="36" customFormat="1" x14ac:dyDescent="0.25">
      <c r="B58" s="19"/>
      <c r="C58" s="25" t="s">
        <v>45</v>
      </c>
      <c r="D58" s="196">
        <v>3.6267193764591324E-2</v>
      </c>
      <c r="E58" s="196">
        <v>4.1067843861053555E-2</v>
      </c>
      <c r="F58" s="32">
        <f t="shared" si="5"/>
        <v>1.19676663321997E-2</v>
      </c>
      <c r="G58" s="19"/>
      <c r="J58" s="95" t="s">
        <v>62</v>
      </c>
      <c r="K58" s="109">
        <v>7880.029052369996</v>
      </c>
      <c r="L58" s="195">
        <v>3.8103170714608059E-2</v>
      </c>
      <c r="M58" s="45"/>
      <c r="N58" s="44"/>
    </row>
    <row r="59" spans="1:29" s="36" customFormat="1" x14ac:dyDescent="0.25">
      <c r="B59" s="19"/>
      <c r="C59" s="25" t="s">
        <v>46</v>
      </c>
      <c r="D59" s="196">
        <v>3.5011794696185164E-2</v>
      </c>
      <c r="E59" s="196">
        <v>4.0716370153854528E-2</v>
      </c>
      <c r="F59" s="32">
        <f>K78/K77-1</f>
        <v>3.7336329213721875E-3</v>
      </c>
      <c r="G59" s="19"/>
      <c r="I59" s="62"/>
      <c r="J59" s="95" t="s">
        <v>63</v>
      </c>
      <c r="K59" s="109">
        <v>7995.0338656799995</v>
      </c>
      <c r="L59" s="195">
        <v>3.904099772312386E-2</v>
      </c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</row>
    <row r="60" spans="1:29" s="36" customFormat="1" x14ac:dyDescent="0.25">
      <c r="B60" s="19"/>
      <c r="C60" s="19"/>
      <c r="D60" s="19"/>
      <c r="E60" s="19"/>
      <c r="F60" s="19"/>
      <c r="G60" s="19"/>
      <c r="I60" s="63"/>
      <c r="J60" s="95" t="s">
        <v>64</v>
      </c>
      <c r="K60" s="109">
        <v>8147.8056825599979</v>
      </c>
      <c r="L60" s="195">
        <v>3.9141630332873274E-2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spans="1:29" s="36" customFormat="1" x14ac:dyDescent="0.25">
      <c r="B61" s="19"/>
      <c r="C61" s="19"/>
      <c r="D61" s="19"/>
      <c r="E61" s="19"/>
      <c r="F61" s="19"/>
      <c r="G61" s="19"/>
      <c r="I61" s="63"/>
      <c r="J61" s="95" t="s">
        <v>65</v>
      </c>
      <c r="K61" s="109">
        <v>7980.1180723899979</v>
      </c>
      <c r="L61" s="195">
        <v>3.7619300842499329E-2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spans="1:29" s="36" customFormat="1" x14ac:dyDescent="0.25">
      <c r="B62" s="19"/>
      <c r="C62" s="19"/>
      <c r="D62" s="19"/>
      <c r="E62" s="19"/>
      <c r="F62" s="19"/>
      <c r="G62" s="19"/>
      <c r="I62" s="63"/>
      <c r="J62" s="95" t="s">
        <v>66</v>
      </c>
      <c r="K62" s="109">
        <v>8153.5482643400019</v>
      </c>
      <c r="L62" s="195">
        <v>3.7648380492022952E-2</v>
      </c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spans="1:29" s="36" customFormat="1" x14ac:dyDescent="0.25">
      <c r="B63" s="19"/>
      <c r="C63" s="19"/>
      <c r="D63" s="19"/>
      <c r="E63" s="19"/>
      <c r="F63" s="19"/>
      <c r="G63" s="19"/>
      <c r="I63" s="63"/>
      <c r="J63" s="95" t="s">
        <v>67</v>
      </c>
      <c r="K63" s="109">
        <v>8094.147021509998</v>
      </c>
      <c r="L63" s="195">
        <v>3.6778752403284355E-2</v>
      </c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spans="1:29" s="43" customFormat="1" x14ac:dyDescent="0.25">
      <c r="B64" s="19"/>
      <c r="C64" s="19"/>
      <c r="D64" s="19"/>
      <c r="E64" s="19"/>
      <c r="F64" s="19"/>
      <c r="G64" s="19"/>
      <c r="I64" s="63"/>
      <c r="J64" s="95" t="s">
        <v>68</v>
      </c>
      <c r="K64" s="109">
        <v>8155.9810403000001</v>
      </c>
      <c r="L64" s="195">
        <v>3.6856833251397499E-2</v>
      </c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spans="1:29" s="43" customFormat="1" x14ac:dyDescent="0.25">
      <c r="B65" s="19"/>
      <c r="C65" s="19"/>
      <c r="D65" s="19"/>
      <c r="E65" s="19"/>
      <c r="F65" s="19"/>
      <c r="G65" s="19"/>
      <c r="I65" s="63"/>
      <c r="J65" s="95" t="s">
        <v>69</v>
      </c>
      <c r="K65" s="109">
        <v>8089.4455312300015</v>
      </c>
      <c r="L65" s="195">
        <v>3.6267193764591324E-2</v>
      </c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spans="1:29" s="43" customFormat="1" x14ac:dyDescent="0.25">
      <c r="B66" s="19"/>
      <c r="C66" s="19"/>
      <c r="D66" s="19"/>
      <c r="E66" s="19"/>
      <c r="F66" s="19"/>
      <c r="G66" s="19"/>
      <c r="I66" s="63"/>
      <c r="J66" s="95" t="s">
        <v>70</v>
      </c>
      <c r="K66" s="109">
        <v>7966.6328416199967</v>
      </c>
      <c r="L66" s="195">
        <v>3.5011794696185164E-2</v>
      </c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spans="1:29" s="43" customFormat="1" x14ac:dyDescent="0.25">
      <c r="B67" s="19"/>
      <c r="C67" s="19"/>
      <c r="D67" s="19"/>
      <c r="E67" s="19"/>
      <c r="F67" s="19"/>
      <c r="G67" s="19"/>
      <c r="I67" s="63"/>
      <c r="J67" s="95" t="s">
        <v>71</v>
      </c>
      <c r="K67" s="109">
        <v>8509.3725367100014</v>
      </c>
      <c r="L67" s="195">
        <v>3.6627416758873189E-2</v>
      </c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spans="1:29" s="43" customFormat="1" x14ac:dyDescent="0.25">
      <c r="B68" s="19"/>
      <c r="C68" s="19"/>
      <c r="D68" s="19"/>
      <c r="E68" s="19"/>
      <c r="F68" s="19"/>
      <c r="G68" s="19"/>
      <c r="I68" s="63"/>
      <c r="J68" s="95" t="s">
        <v>72</v>
      </c>
      <c r="K68" s="109">
        <v>8762.3410271299945</v>
      </c>
      <c r="L68" s="195">
        <v>3.7211787764032112E-2</v>
      </c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spans="1:29" s="43" customFormat="1" x14ac:dyDescent="0.25">
      <c r="B69" s="19"/>
      <c r="C69" s="19"/>
      <c r="D69" s="19"/>
      <c r="E69" s="19"/>
      <c r="F69" s="19"/>
      <c r="G69" s="19"/>
      <c r="I69" s="63"/>
      <c r="J69" s="95" t="s">
        <v>73</v>
      </c>
      <c r="K69" s="109">
        <v>8940.2385767800006</v>
      </c>
      <c r="L69" s="195">
        <v>3.7418216025596508E-2</v>
      </c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spans="1:29" s="43" customFormat="1" x14ac:dyDescent="0.25">
      <c r="B70" s="19"/>
      <c r="C70" s="19"/>
      <c r="D70" s="19"/>
      <c r="E70" s="19"/>
      <c r="F70" s="19"/>
      <c r="G70" s="19"/>
      <c r="I70" s="63"/>
      <c r="J70" s="95" t="s">
        <v>74</v>
      </c>
      <c r="K70" s="109">
        <v>9107.26588653</v>
      </c>
      <c r="L70" s="195">
        <v>3.7327163834229196E-2</v>
      </c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spans="1:29" s="43" customFormat="1" x14ac:dyDescent="0.25">
      <c r="B71" s="19"/>
      <c r="C71" s="19"/>
      <c r="D71" s="19"/>
      <c r="E71" s="19"/>
      <c r="F71" s="19"/>
      <c r="G71" s="19"/>
      <c r="I71" s="63"/>
      <c r="J71" s="174" t="s">
        <v>104</v>
      </c>
      <c r="K71" s="109">
        <v>9410.0909247700019</v>
      </c>
      <c r="L71" s="195">
        <v>3.86558550718736E-2</v>
      </c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spans="1:29" s="43" customFormat="1" x14ac:dyDescent="0.25">
      <c r="B72" s="19"/>
      <c r="C72" s="19"/>
      <c r="D72" s="19"/>
      <c r="E72" s="19"/>
      <c r="F72" s="19"/>
      <c r="G72" s="19"/>
      <c r="I72" s="63"/>
      <c r="J72" s="174" t="s">
        <v>108</v>
      </c>
      <c r="K72" s="109">
        <v>9784.9108821800019</v>
      </c>
      <c r="L72" s="195">
        <v>3.9292686712667196E-2</v>
      </c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spans="1:29" s="43" customFormat="1" x14ac:dyDescent="0.25">
      <c r="B73" s="19"/>
      <c r="C73" s="19"/>
      <c r="D73" s="19"/>
      <c r="E73" s="19"/>
      <c r="F73" s="19"/>
      <c r="G73" s="19"/>
      <c r="I73" s="63"/>
      <c r="J73" s="174" t="s">
        <v>111</v>
      </c>
      <c r="K73" s="204">
        <v>10071.954940660005</v>
      </c>
      <c r="L73" s="195">
        <v>3.9764424725136152E-2</v>
      </c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spans="1:29" s="43" customFormat="1" x14ac:dyDescent="0.25">
      <c r="B74" s="19"/>
      <c r="C74" s="19"/>
      <c r="D74" s="19"/>
      <c r="E74" s="19"/>
      <c r="F74" s="19"/>
      <c r="G74" s="19"/>
      <c r="I74" s="63"/>
      <c r="J74" s="174" t="s">
        <v>115</v>
      </c>
      <c r="K74" s="204">
        <v>10514.55516428</v>
      </c>
      <c r="L74" s="195">
        <v>4.0478161339797342E-2</v>
      </c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spans="1:29" s="43" customFormat="1" x14ac:dyDescent="0.25">
      <c r="B75" s="19"/>
      <c r="C75" s="19"/>
      <c r="D75" s="19"/>
      <c r="E75" s="19"/>
      <c r="F75" s="19"/>
      <c r="G75" s="19"/>
      <c r="I75" s="60"/>
      <c r="J75" s="174" t="s">
        <v>119</v>
      </c>
      <c r="K75" s="204">
        <v>10580.226406929994</v>
      </c>
      <c r="L75" s="195">
        <v>4.0130738326521649E-2</v>
      </c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</row>
    <row r="76" spans="1:29" s="43" customFormat="1" x14ac:dyDescent="0.25">
      <c r="B76" s="19"/>
      <c r="C76" s="19"/>
      <c r="D76" s="19"/>
      <c r="E76" s="19"/>
      <c r="F76" s="19"/>
      <c r="G76" s="19"/>
      <c r="J76" s="174" t="s">
        <v>122</v>
      </c>
      <c r="K76" s="204">
        <v>10665.06150966</v>
      </c>
      <c r="L76" s="195">
        <v>4.0703414905050417E-2</v>
      </c>
    </row>
    <row r="77" spans="1:29" s="36" customFormat="1" x14ac:dyDescent="0.25">
      <c r="B77" s="19"/>
      <c r="C77" s="19"/>
      <c r="D77" s="19"/>
      <c r="E77" s="19"/>
      <c r="F77" s="19"/>
      <c r="G77" s="19"/>
      <c r="J77" s="174" t="s">
        <v>123</v>
      </c>
      <c r="K77" s="204">
        <v>10792.697407219997</v>
      </c>
      <c r="L77" s="195">
        <v>4.1067843861053555E-2</v>
      </c>
    </row>
    <row r="78" spans="1:29" s="36" customFormat="1" x14ac:dyDescent="0.25">
      <c r="B78" s="19"/>
      <c r="C78" s="19"/>
      <c r="D78" s="19"/>
      <c r="E78" s="19"/>
      <c r="F78" s="19"/>
      <c r="G78" s="19"/>
      <c r="J78" s="174" t="s">
        <v>126</v>
      </c>
      <c r="K78" s="204">
        <v>10832.993377570001</v>
      </c>
      <c r="L78" s="195">
        <v>4.0716370153854528E-2</v>
      </c>
    </row>
    <row r="79" spans="1:29" ht="14.45" x14ac:dyDescent="0.3">
      <c r="B79" s="19"/>
      <c r="C79" s="19"/>
      <c r="D79" s="19"/>
      <c r="E79" s="19"/>
      <c r="F79" s="19"/>
      <c r="G79" s="19"/>
      <c r="L79" s="6"/>
    </row>
    <row r="80" spans="1:29" ht="26.25" x14ac:dyDescent="0.4">
      <c r="A80" s="15" t="s">
        <v>25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1:18" ht="15.95" customHeight="1" x14ac:dyDescent="0.5">
      <c r="G81" s="21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spans="1:18" ht="15.95" customHeight="1" x14ac:dyDescent="0.5">
      <c r="A82" s="21"/>
      <c r="B82" s="69"/>
      <c r="C82" s="69"/>
      <c r="D82" s="209"/>
      <c r="E82" s="209"/>
      <c r="F82" s="209"/>
      <c r="G82" s="209"/>
    </row>
    <row r="83" spans="1:18" ht="15.95" customHeight="1" x14ac:dyDescent="0.25">
      <c r="A83" s="101"/>
      <c r="B83" s="101"/>
      <c r="C83" s="101"/>
      <c r="D83" s="24">
        <v>2023</v>
      </c>
      <c r="E83" s="24">
        <v>2024</v>
      </c>
      <c r="F83" s="101" t="s">
        <v>37</v>
      </c>
      <c r="G83" s="69"/>
      <c r="L83" s="24">
        <v>2022</v>
      </c>
    </row>
    <row r="84" spans="1:18" ht="15.95" customHeight="1" x14ac:dyDescent="0.25">
      <c r="A84" s="99" t="str">
        <f>C84&amp;2021</f>
        <v>дек2021</v>
      </c>
      <c r="B84" s="99" t="str">
        <f>C84&amp;2022</f>
        <v>дек2022</v>
      </c>
      <c r="C84" s="25" t="s">
        <v>38</v>
      </c>
      <c r="D84" s="196">
        <v>0.18888153456988316</v>
      </c>
      <c r="E84" s="196">
        <v>0.30026616905661924</v>
      </c>
      <c r="F84" s="32">
        <f>K96/K95-1</f>
        <v>-2.7778125910692175E-2</v>
      </c>
      <c r="G84" s="32"/>
      <c r="H84" s="70"/>
      <c r="I84" s="73"/>
      <c r="J84" s="102" t="s">
        <v>50</v>
      </c>
      <c r="K84" s="106">
        <v>2145.2130256199998</v>
      </c>
      <c r="L84" s="104">
        <v>0.18888153456988316</v>
      </c>
      <c r="M84" s="73"/>
      <c r="N84" s="73"/>
      <c r="O84" s="73"/>
      <c r="P84" s="73"/>
      <c r="Q84" s="73"/>
    </row>
    <row r="85" spans="1:18" ht="15.95" customHeight="1" x14ac:dyDescent="0.25">
      <c r="A85" s="99" t="str">
        <f t="shared" ref="A85:A96" si="6">C85&amp;$D$38</f>
        <v>янв2022-2023</v>
      </c>
      <c r="B85" s="99" t="str">
        <f t="shared" ref="B85:B96" si="7">C85&amp;$E$38</f>
        <v>янв2023-2024</v>
      </c>
      <c r="C85" s="25" t="s">
        <v>39</v>
      </c>
      <c r="D85" s="196">
        <v>0.19612303205941028</v>
      </c>
      <c r="E85" s="196">
        <v>0.30206492751167302</v>
      </c>
      <c r="F85" s="32">
        <f t="shared" ref="F85:F103" si="8">K100/K99-1</f>
        <v>2.0672440996561958E-2</v>
      </c>
      <c r="G85" s="32"/>
      <c r="H85" s="71"/>
      <c r="I85" s="72"/>
      <c r="J85" s="102" t="s">
        <v>51</v>
      </c>
      <c r="K85" s="106">
        <v>2207.3224778700001</v>
      </c>
      <c r="L85" s="104">
        <v>0.19612303205941028</v>
      </c>
      <c r="M85" s="72"/>
      <c r="N85" s="72"/>
      <c r="O85" s="72"/>
      <c r="P85" s="72"/>
      <c r="Q85" s="72"/>
    </row>
    <row r="86" spans="1:18" ht="15.95" customHeight="1" x14ac:dyDescent="0.25">
      <c r="A86" s="99" t="str">
        <f t="shared" si="6"/>
        <v>фев2022-2023</v>
      </c>
      <c r="B86" s="99" t="str">
        <f t="shared" si="7"/>
        <v>фев2023-2024</v>
      </c>
      <c r="C86" s="25" t="s">
        <v>40</v>
      </c>
      <c r="D86" s="196">
        <v>0.21059182673559859</v>
      </c>
      <c r="E86" s="196">
        <v>0.30237194285859897</v>
      </c>
      <c r="F86" s="32">
        <f t="shared" si="8"/>
        <v>2.0144149023812341E-2</v>
      </c>
      <c r="G86" s="32"/>
      <c r="H86" s="71"/>
      <c r="I86" s="72"/>
      <c r="J86" s="102" t="s">
        <v>52</v>
      </c>
      <c r="K86" s="106">
        <v>2280.7788641799993</v>
      </c>
      <c r="L86" s="104">
        <v>0.21059182673559859</v>
      </c>
      <c r="M86" s="72"/>
      <c r="N86" s="72"/>
      <c r="O86" s="72"/>
      <c r="P86" s="72"/>
      <c r="Q86" s="72"/>
    </row>
    <row r="87" spans="1:18" ht="15.95" customHeight="1" x14ac:dyDescent="0.25">
      <c r="A87" s="99" t="str">
        <f t="shared" si="6"/>
        <v>мар2022-2023</v>
      </c>
      <c r="B87" s="99" t="str">
        <f t="shared" si="7"/>
        <v>мар2023-2024</v>
      </c>
      <c r="C87" s="25" t="s">
        <v>41</v>
      </c>
      <c r="D87" s="196">
        <v>0.22524228770182878</v>
      </c>
      <c r="E87" s="196">
        <v>0.30042305102786399</v>
      </c>
      <c r="F87" s="32">
        <f t="shared" si="8"/>
        <v>-2.6893404410433419E-2</v>
      </c>
      <c r="G87" s="32"/>
      <c r="H87" s="71"/>
      <c r="I87" s="72"/>
      <c r="J87" s="102" t="s">
        <v>53</v>
      </c>
      <c r="K87" s="106">
        <v>2329.8030172799999</v>
      </c>
      <c r="L87" s="104">
        <v>0.22524228770182878</v>
      </c>
      <c r="M87" s="72"/>
      <c r="N87" s="72"/>
      <c r="O87" s="72"/>
      <c r="P87" s="72"/>
      <c r="Q87" s="72"/>
    </row>
    <row r="88" spans="1:18" ht="15.95" customHeight="1" x14ac:dyDescent="0.25">
      <c r="A88" s="99" t="str">
        <f t="shared" si="6"/>
        <v>апр2022-2023</v>
      </c>
      <c r="B88" s="99" t="str">
        <f t="shared" si="7"/>
        <v>апр2023-2024</v>
      </c>
      <c r="C88" s="25" t="s">
        <v>42</v>
      </c>
      <c r="D88" s="196">
        <v>0.23414738974870672</v>
      </c>
      <c r="E88" s="196">
        <v>0.30257702334208231</v>
      </c>
      <c r="F88" s="32">
        <f t="shared" si="8"/>
        <v>2.9058401942056111E-2</v>
      </c>
      <c r="G88" s="32"/>
      <c r="H88" s="71"/>
      <c r="I88" s="72"/>
      <c r="J88" s="102" t="s">
        <v>54</v>
      </c>
      <c r="K88" s="106">
        <v>2333.3562816499993</v>
      </c>
      <c r="L88" s="104">
        <v>0.23414738974870672</v>
      </c>
      <c r="M88" s="72"/>
      <c r="N88" s="72"/>
      <c r="O88" s="72"/>
      <c r="P88" s="72"/>
      <c r="Q88" s="72"/>
    </row>
    <row r="89" spans="1:18" ht="15.95" customHeight="1" x14ac:dyDescent="0.25">
      <c r="A89" s="99" t="str">
        <f t="shared" si="6"/>
        <v>май2022-2023</v>
      </c>
      <c r="B89" s="99" t="str">
        <f t="shared" si="7"/>
        <v>май2023-2024</v>
      </c>
      <c r="C89" s="25" t="s">
        <v>43</v>
      </c>
      <c r="D89" s="196">
        <v>0.24827772168417864</v>
      </c>
      <c r="E89" s="196">
        <v>0.31049596082591935</v>
      </c>
      <c r="F89" s="32">
        <f t="shared" si="8"/>
        <v>1.8695648700782774E-2</v>
      </c>
      <c r="G89" s="32"/>
      <c r="H89" s="71"/>
      <c r="I89" s="72"/>
      <c r="J89" s="102" t="s">
        <v>55</v>
      </c>
      <c r="K89" s="106">
        <v>2359.7451042699995</v>
      </c>
      <c r="L89" s="104">
        <v>0.24827772168417864</v>
      </c>
      <c r="M89" s="72"/>
      <c r="N89" s="72"/>
      <c r="O89" s="72"/>
      <c r="P89" s="72"/>
      <c r="Q89" s="72"/>
    </row>
    <row r="90" spans="1:18" ht="15.95" customHeight="1" x14ac:dyDescent="0.25">
      <c r="A90" s="99" t="str">
        <f t="shared" si="6"/>
        <v>июн2022-2023</v>
      </c>
      <c r="B90" s="99" t="str">
        <f t="shared" si="7"/>
        <v>июн2023-2024</v>
      </c>
      <c r="C90" s="25" t="s">
        <v>44</v>
      </c>
      <c r="D90" s="196">
        <v>0.26450125379862094</v>
      </c>
      <c r="E90" s="196">
        <v>0.31485526536676989</v>
      </c>
      <c r="F90" s="32">
        <f t="shared" si="8"/>
        <v>2.1786415409633664E-2</v>
      </c>
      <c r="G90" s="32"/>
      <c r="H90" s="71"/>
      <c r="I90" s="72"/>
      <c r="J90" s="102" t="s">
        <v>56</v>
      </c>
      <c r="K90" s="106">
        <v>2415.3488128999993</v>
      </c>
      <c r="L90" s="104">
        <v>0.26450125379862094</v>
      </c>
      <c r="M90" s="72"/>
      <c r="N90" s="72"/>
      <c r="O90" s="72"/>
      <c r="P90" s="72"/>
      <c r="Q90" s="72"/>
    </row>
    <row r="91" spans="1:18" ht="15.95" customHeight="1" x14ac:dyDescent="0.25">
      <c r="A91" s="99" t="str">
        <f t="shared" si="6"/>
        <v>июл2022-2023</v>
      </c>
      <c r="B91" s="99" t="str">
        <f t="shared" si="7"/>
        <v>июл2023-2024</v>
      </c>
      <c r="C91" s="25" t="s">
        <v>45</v>
      </c>
      <c r="D91" s="196">
        <v>0.29672318853327179</v>
      </c>
      <c r="E91" s="196">
        <v>0.31802201379911299</v>
      </c>
      <c r="F91" s="32">
        <f t="shared" si="8"/>
        <v>1.817861364731943E-3</v>
      </c>
      <c r="G91" s="32"/>
      <c r="H91" s="71"/>
      <c r="I91" s="72"/>
      <c r="J91" s="102" t="s">
        <v>57</v>
      </c>
      <c r="K91" s="106">
        <v>2640.8545770000005</v>
      </c>
      <c r="L91" s="104">
        <v>0.29672318853327179</v>
      </c>
      <c r="M91" s="72"/>
      <c r="N91" s="72"/>
      <c r="O91" s="72"/>
      <c r="P91" s="72"/>
      <c r="Q91" s="72"/>
    </row>
    <row r="92" spans="1:18" ht="15.95" customHeight="1" x14ac:dyDescent="0.25">
      <c r="A92" s="99" t="str">
        <f t="shared" si="6"/>
        <v>авг2022-2023</v>
      </c>
      <c r="B92" s="99" t="str">
        <f t="shared" si="7"/>
        <v>авг2023-2024</v>
      </c>
      <c r="C92" s="25" t="s">
        <v>46</v>
      </c>
      <c r="D92" s="196">
        <v>0.29092018571158607</v>
      </c>
      <c r="E92" s="196">
        <v>0.3205170212677661</v>
      </c>
      <c r="F92" s="32">
        <f t="shared" si="8"/>
        <v>-7.4555578827988356E-3</v>
      </c>
      <c r="G92" s="32"/>
      <c r="H92" s="71"/>
      <c r="I92" s="72"/>
      <c r="J92" s="102" t="s">
        <v>58</v>
      </c>
      <c r="K92" s="106">
        <v>2463.5948660299996</v>
      </c>
      <c r="L92" s="104">
        <v>0.29092018571158607</v>
      </c>
      <c r="M92" s="72"/>
      <c r="N92" s="72"/>
      <c r="O92" s="72"/>
      <c r="P92" s="72"/>
      <c r="Q92" s="72"/>
    </row>
    <row r="93" spans="1:18" ht="15.95" customHeight="1" x14ac:dyDescent="0.25">
      <c r="A93" s="99" t="str">
        <f t="shared" si="6"/>
        <v>сен2022-2023</v>
      </c>
      <c r="B93" s="99" t="str">
        <f t="shared" si="7"/>
        <v>сен2023-2024</v>
      </c>
      <c r="C93" s="25" t="s">
        <v>47</v>
      </c>
      <c r="D93" s="196">
        <v>0.2958477785605762</v>
      </c>
      <c r="E93" s="196">
        <v>0.29972355472123802</v>
      </c>
      <c r="F93" s="32">
        <f t="shared" si="8"/>
        <v>-1.1678524313819549E-3</v>
      </c>
      <c r="G93" s="32"/>
      <c r="H93" s="71"/>
      <c r="I93" s="72"/>
      <c r="J93" s="102" t="s">
        <v>59</v>
      </c>
      <c r="K93" s="106">
        <v>2449.0443152399998</v>
      </c>
      <c r="L93" s="104">
        <v>0.2958477785605762</v>
      </c>
      <c r="M93" s="72"/>
      <c r="N93" s="72"/>
      <c r="O93" s="72"/>
      <c r="P93" s="72"/>
      <c r="Q93" s="72"/>
    </row>
    <row r="94" spans="1:18" ht="15.95" customHeight="1" x14ac:dyDescent="0.25">
      <c r="A94" s="99" t="str">
        <f t="shared" si="6"/>
        <v>окт2022-2023</v>
      </c>
      <c r="B94" s="99" t="str">
        <f t="shared" si="7"/>
        <v>окт2023-2024</v>
      </c>
      <c r="C94" s="25" t="s">
        <v>48</v>
      </c>
      <c r="D94" s="196">
        <v>0.30671564578762589</v>
      </c>
      <c r="E94" s="196">
        <v>0.29621197374123781</v>
      </c>
      <c r="F94" s="32">
        <f t="shared" si="8"/>
        <v>1.7663855128338346E-2</v>
      </c>
      <c r="G94" s="32"/>
      <c r="H94" s="71"/>
      <c r="I94" s="72"/>
      <c r="J94" s="102" t="s">
        <v>60</v>
      </c>
      <c r="K94" s="106">
        <v>2448.4802525299997</v>
      </c>
      <c r="L94" s="104">
        <v>0.30671564578762589</v>
      </c>
      <c r="M94" s="72"/>
      <c r="N94" s="72"/>
      <c r="O94" s="72"/>
      <c r="P94" s="72"/>
      <c r="Q94" s="72"/>
    </row>
    <row r="95" spans="1:18" ht="15.95" customHeight="1" x14ac:dyDescent="0.25">
      <c r="A95" s="99" t="str">
        <f t="shared" si="6"/>
        <v>ноя2022-2023</v>
      </c>
      <c r="B95" s="99" t="str">
        <f t="shared" si="7"/>
        <v>ноя2023-2024</v>
      </c>
      <c r="C95" s="25" t="s">
        <v>49</v>
      </c>
      <c r="D95" s="196">
        <v>0.31032345040950993</v>
      </c>
      <c r="E95" s="196">
        <v>0.30305597468583889</v>
      </c>
      <c r="F95" s="32">
        <f t="shared" si="8"/>
        <v>4.3876683611376421E-2</v>
      </c>
      <c r="G95" s="32"/>
      <c r="H95" s="71"/>
      <c r="I95" s="72"/>
      <c r="J95" s="102" t="s">
        <v>61</v>
      </c>
      <c r="K95" s="106">
        <v>2420.6982089500002</v>
      </c>
      <c r="L95" s="104">
        <v>0.31032345040950993</v>
      </c>
      <c r="M95" s="72"/>
      <c r="N95" s="72"/>
      <c r="O95" s="72"/>
      <c r="P95" s="72"/>
      <c r="Q95" s="72"/>
    </row>
    <row r="96" spans="1:18" ht="15.95" customHeight="1" x14ac:dyDescent="0.25">
      <c r="A96" s="99" t="str">
        <f t="shared" si="6"/>
        <v>дек2022-2023</v>
      </c>
      <c r="B96" s="99" t="str">
        <f t="shared" si="7"/>
        <v>дек2023-2024</v>
      </c>
      <c r="C96" s="25" t="s">
        <v>38</v>
      </c>
      <c r="D96" s="196">
        <v>0.30026616905661924</v>
      </c>
      <c r="E96" s="196">
        <v>0.29188545599527255</v>
      </c>
      <c r="F96" s="32">
        <f t="shared" si="8"/>
        <v>-1.8865578013749995E-2</v>
      </c>
      <c r="G96" s="32"/>
      <c r="H96" s="71"/>
      <c r="I96" s="72"/>
      <c r="J96" s="102" t="s">
        <v>62</v>
      </c>
      <c r="K96" s="106">
        <v>2353.4557493100001</v>
      </c>
      <c r="L96" s="196">
        <v>0.30026616905661924</v>
      </c>
      <c r="M96" s="72"/>
      <c r="N96" s="72"/>
      <c r="O96" s="72"/>
      <c r="P96" s="72"/>
      <c r="Q96" s="72"/>
    </row>
    <row r="97" spans="1:17" s="61" customFormat="1" ht="15.95" customHeight="1" x14ac:dyDescent="0.25">
      <c r="A97" s="71"/>
      <c r="B97" s="68"/>
      <c r="C97" s="25" t="s">
        <v>39</v>
      </c>
      <c r="D97" s="196">
        <v>0.30206492751167302</v>
      </c>
      <c r="E97" s="196">
        <v>0.30253533591861465</v>
      </c>
      <c r="F97" s="32">
        <f t="shared" si="8"/>
        <v>7.0950641891162292E-2</v>
      </c>
      <c r="G97" s="32"/>
      <c r="H97" s="71"/>
      <c r="I97" s="72"/>
      <c r="J97" s="72"/>
      <c r="K97" s="72"/>
      <c r="L97" s="72"/>
      <c r="M97" s="72"/>
      <c r="N97" s="72"/>
      <c r="O97" s="72"/>
      <c r="P97" s="72"/>
      <c r="Q97" s="72"/>
    </row>
    <row r="98" spans="1:17" s="61" customFormat="1" ht="15.95" customHeight="1" x14ac:dyDescent="0.25">
      <c r="A98" s="25"/>
      <c r="B98" s="32"/>
      <c r="C98" s="25" t="s">
        <v>40</v>
      </c>
      <c r="D98" s="196">
        <v>0.30237194285859897</v>
      </c>
      <c r="E98" s="196">
        <v>0.31444840217027115</v>
      </c>
      <c r="F98" s="32">
        <f t="shared" si="8"/>
        <v>8.0777611951049488E-2</v>
      </c>
      <c r="G98" s="32"/>
      <c r="H98" s="71"/>
      <c r="I98" s="72"/>
      <c r="J98" s="72"/>
      <c r="K98" s="72"/>
      <c r="L98" s="24">
        <v>2023</v>
      </c>
      <c r="M98" s="72"/>
      <c r="N98" s="72"/>
      <c r="O98" s="72"/>
      <c r="P98" s="72"/>
      <c r="Q98" s="72"/>
    </row>
    <row r="99" spans="1:17" s="61" customFormat="1" ht="15.95" customHeight="1" x14ac:dyDescent="0.25">
      <c r="A99" s="25"/>
      <c r="B99" s="32"/>
      <c r="C99" s="25" t="s">
        <v>41</v>
      </c>
      <c r="D99" s="196">
        <v>0.30042305102786399</v>
      </c>
      <c r="E99" s="196">
        <v>0.36335184723137631</v>
      </c>
      <c r="F99" s="32">
        <f t="shared" si="8"/>
        <v>0.18941902200949801</v>
      </c>
      <c r="G99" s="3"/>
      <c r="J99" s="102" t="s">
        <v>62</v>
      </c>
      <c r="K99" s="109">
        <v>2366.1061356099999</v>
      </c>
      <c r="L99" s="196">
        <v>0.30026616905661924</v>
      </c>
    </row>
    <row r="100" spans="1:17" s="61" customFormat="1" ht="15.95" customHeight="1" x14ac:dyDescent="0.25">
      <c r="A100" s="25"/>
      <c r="B100" s="32"/>
      <c r="C100" s="25" t="s">
        <v>42</v>
      </c>
      <c r="D100" s="196">
        <v>0.30257702334208231</v>
      </c>
      <c r="E100" s="196">
        <v>0.3163579852859878</v>
      </c>
      <c r="F100" s="32">
        <f t="shared" si="8"/>
        <v>-9.1073933731677714E-2</v>
      </c>
      <c r="G100" s="3"/>
      <c r="J100" s="102" t="s">
        <v>63</v>
      </c>
      <c r="K100" s="109">
        <v>2415.0193250900006</v>
      </c>
      <c r="L100" s="196">
        <v>0.30206492751167302</v>
      </c>
    </row>
    <row r="101" spans="1:17" s="61" customFormat="1" ht="15.95" customHeight="1" x14ac:dyDescent="0.25">
      <c r="A101" s="25"/>
      <c r="B101" s="32"/>
      <c r="C101" s="25" t="s">
        <v>43</v>
      </c>
      <c r="D101" s="196">
        <v>0.31049596082591935</v>
      </c>
      <c r="E101" s="196">
        <v>0.32555571807271538</v>
      </c>
      <c r="F101" s="32">
        <f t="shared" si="8"/>
        <v>3.5501146449505194E-2</v>
      </c>
      <c r="G101" s="3"/>
      <c r="H101" s="70"/>
      <c r="I101" s="73"/>
      <c r="J101" s="102" t="s">
        <v>64</v>
      </c>
      <c r="K101" s="109">
        <v>2463.6678342700002</v>
      </c>
      <c r="L101" s="196">
        <v>0.30237194285859897</v>
      </c>
      <c r="M101" s="73"/>
      <c r="N101" s="73"/>
      <c r="O101" s="73"/>
      <c r="P101" s="73"/>
      <c r="Q101" s="73"/>
    </row>
    <row r="102" spans="1:17" s="61" customFormat="1" ht="15.95" customHeight="1" x14ac:dyDescent="0.25">
      <c r="A102" s="25"/>
      <c r="B102" s="32"/>
      <c r="C102" s="25" t="s">
        <v>44</v>
      </c>
      <c r="D102" s="196">
        <v>0.31485526536676989</v>
      </c>
      <c r="E102" s="196">
        <v>0.32508592141729986</v>
      </c>
      <c r="F102" s="32">
        <f t="shared" si="8"/>
        <v>6.5636375972082384E-3</v>
      </c>
      <c r="G102" s="3"/>
      <c r="H102" s="71"/>
      <c r="I102" s="72"/>
      <c r="J102" s="102" t="s">
        <v>65</v>
      </c>
      <c r="K102" s="109">
        <v>2397.4114188700005</v>
      </c>
      <c r="L102" s="196">
        <v>0.30042305102786399</v>
      </c>
      <c r="M102" s="72"/>
      <c r="N102" s="72"/>
      <c r="O102" s="72"/>
      <c r="P102" s="72"/>
      <c r="Q102" s="72"/>
    </row>
    <row r="103" spans="1:17" s="61" customFormat="1" ht="15.95" customHeight="1" x14ac:dyDescent="0.25">
      <c r="A103" s="25"/>
      <c r="B103" s="32"/>
      <c r="C103" s="25" t="s">
        <v>45</v>
      </c>
      <c r="D103" s="196">
        <v>0.31802201379911299</v>
      </c>
      <c r="E103" s="196">
        <v>0.32781277196404979</v>
      </c>
      <c r="F103" s="32">
        <f t="shared" si="8"/>
        <v>5.0932801145850748E-2</v>
      </c>
      <c r="G103" s="3"/>
      <c r="H103" s="71"/>
      <c r="I103" s="72"/>
      <c r="J103" s="102" t="s">
        <v>66</v>
      </c>
      <c r="K103" s="109">
        <v>2467.0763634999998</v>
      </c>
      <c r="L103" s="196">
        <v>0.30257702334208231</v>
      </c>
      <c r="M103" s="72"/>
      <c r="N103" s="72"/>
      <c r="O103" s="72"/>
      <c r="P103" s="72"/>
      <c r="Q103" s="72"/>
    </row>
    <row r="104" spans="1:17" s="61" customFormat="1" ht="15.95" customHeight="1" x14ac:dyDescent="0.25">
      <c r="A104" s="25"/>
      <c r="B104" s="32"/>
      <c r="C104" s="25" t="s">
        <v>46</v>
      </c>
      <c r="D104" s="196">
        <v>0.3205170212677661</v>
      </c>
      <c r="E104" s="196">
        <v>0.33553049477219732</v>
      </c>
      <c r="F104" s="32">
        <f>K119/K118-1</f>
        <v>-2.4285729549650137E-3</v>
      </c>
      <c r="G104" s="3"/>
      <c r="H104" s="71"/>
      <c r="I104" s="72"/>
      <c r="J104" s="102" t="s">
        <v>67</v>
      </c>
      <c r="K104" s="109">
        <v>2513.1999565100004</v>
      </c>
      <c r="L104" s="196">
        <v>0.31049596082591935</v>
      </c>
      <c r="M104" s="72"/>
      <c r="N104" s="72"/>
      <c r="O104" s="72"/>
      <c r="P104" s="72"/>
      <c r="Q104" s="72"/>
    </row>
    <row r="105" spans="1:17" s="61" customFormat="1" ht="15.95" customHeight="1" x14ac:dyDescent="0.25">
      <c r="A105" s="25"/>
      <c r="B105" s="32"/>
      <c r="C105" s="9"/>
      <c r="D105" s="9"/>
      <c r="F105" s="6"/>
      <c r="G105" s="3"/>
      <c r="H105" s="71"/>
      <c r="I105" s="72"/>
      <c r="J105" s="102" t="s">
        <v>68</v>
      </c>
      <c r="K105" s="109">
        <v>2567.9535747700006</v>
      </c>
      <c r="L105" s="196">
        <v>0.31485526536676989</v>
      </c>
      <c r="M105" s="72"/>
      <c r="N105" s="72"/>
      <c r="O105" s="72"/>
      <c r="P105" s="72"/>
      <c r="Q105" s="72"/>
    </row>
    <row r="106" spans="1:17" s="61" customFormat="1" ht="15.95" customHeight="1" x14ac:dyDescent="0.25">
      <c r="A106" s="25"/>
      <c r="B106" s="32"/>
      <c r="C106" s="9"/>
      <c r="D106" s="9"/>
      <c r="F106" s="6"/>
      <c r="G106" s="3"/>
      <c r="H106" s="71"/>
      <c r="I106" s="72"/>
      <c r="J106" s="102" t="s">
        <v>69</v>
      </c>
      <c r="K106" s="109">
        <v>2572.6217583600001</v>
      </c>
      <c r="L106" s="196">
        <v>0.31802201379911299</v>
      </c>
      <c r="M106" s="72"/>
      <c r="N106" s="72"/>
      <c r="O106" s="72"/>
      <c r="P106" s="72"/>
      <c r="Q106" s="72"/>
    </row>
    <row r="107" spans="1:17" s="61" customFormat="1" ht="15.95" customHeight="1" x14ac:dyDescent="0.25">
      <c r="A107" s="25"/>
      <c r="B107" s="32"/>
      <c r="C107" s="9"/>
      <c r="D107" s="9"/>
      <c r="F107" s="6"/>
      <c r="G107" s="3"/>
      <c r="H107" s="71"/>
      <c r="I107" s="72"/>
      <c r="J107" s="102" t="s">
        <v>70</v>
      </c>
      <c r="K107" s="109">
        <v>2553.4414279299995</v>
      </c>
      <c r="L107" s="196">
        <v>0.3205170212677661</v>
      </c>
      <c r="M107" s="72"/>
      <c r="N107" s="72"/>
      <c r="O107" s="72"/>
      <c r="P107" s="72"/>
      <c r="Q107" s="72"/>
    </row>
    <row r="108" spans="1:17" s="61" customFormat="1" ht="15.95" customHeight="1" x14ac:dyDescent="0.25">
      <c r="A108" s="25"/>
      <c r="B108" s="32"/>
      <c r="C108" s="9"/>
      <c r="D108" s="9"/>
      <c r="F108" s="6"/>
      <c r="G108" s="3"/>
      <c r="H108" s="71"/>
      <c r="I108" s="72"/>
      <c r="J108" s="102" t="s">
        <v>71</v>
      </c>
      <c r="K108" s="109">
        <v>2550.4593851499999</v>
      </c>
      <c r="L108" s="196">
        <v>0.29972355472123802</v>
      </c>
      <c r="M108" s="72"/>
      <c r="N108" s="72"/>
      <c r="O108" s="72"/>
      <c r="P108" s="72"/>
      <c r="Q108" s="72"/>
    </row>
    <row r="109" spans="1:17" s="61" customFormat="1" ht="15.95" customHeight="1" x14ac:dyDescent="0.25">
      <c r="A109" s="25"/>
      <c r="B109" s="32"/>
      <c r="C109" s="9"/>
      <c r="D109" s="9"/>
      <c r="F109" s="6"/>
      <c r="G109" s="3"/>
      <c r="H109" s="71"/>
      <c r="I109" s="72"/>
      <c r="J109" s="102" t="s">
        <v>72</v>
      </c>
      <c r="K109" s="72">
        <v>2595.5103302400003</v>
      </c>
      <c r="L109" s="196">
        <v>0.29621197374123781</v>
      </c>
      <c r="M109" s="72"/>
      <c r="N109" s="72"/>
      <c r="O109" s="72"/>
      <c r="P109" s="72"/>
      <c r="Q109" s="72"/>
    </row>
    <row r="110" spans="1:17" s="61" customFormat="1" ht="15.95" customHeight="1" x14ac:dyDescent="0.25">
      <c r="A110" s="25"/>
      <c r="B110" s="32"/>
      <c r="C110" s="9"/>
      <c r="D110" s="9"/>
      <c r="F110" s="6"/>
      <c r="G110" s="3"/>
      <c r="H110" s="71"/>
      <c r="I110" s="72"/>
      <c r="J110" s="102" t="s">
        <v>73</v>
      </c>
      <c r="K110" s="72">
        <v>2709.39271581</v>
      </c>
      <c r="L110" s="196">
        <v>0.30305597468583889</v>
      </c>
      <c r="M110" s="72"/>
      <c r="N110" s="72"/>
      <c r="O110" s="72"/>
      <c r="P110" s="72"/>
      <c r="Q110" s="72"/>
    </row>
    <row r="111" spans="1:17" s="61" customFormat="1" ht="15.95" customHeight="1" x14ac:dyDescent="0.25">
      <c r="A111" s="25"/>
      <c r="B111" s="32"/>
      <c r="C111" s="9"/>
      <c r="D111" s="9"/>
      <c r="F111" s="6"/>
      <c r="G111" s="3"/>
      <c r="H111" s="71"/>
      <c r="I111" s="72"/>
      <c r="J111" s="102" t="s">
        <v>74</v>
      </c>
      <c r="K111" s="72">
        <v>2658.2784561600006</v>
      </c>
      <c r="L111" s="196">
        <v>0.29188545599527255</v>
      </c>
      <c r="M111" s="72"/>
      <c r="N111" s="72"/>
      <c r="O111" s="72"/>
      <c r="P111" s="72"/>
      <c r="Q111" s="72"/>
    </row>
    <row r="112" spans="1:17" s="61" customFormat="1" ht="15.95" customHeight="1" x14ac:dyDescent="0.25">
      <c r="A112" s="25"/>
      <c r="B112" s="32"/>
      <c r="C112" s="9"/>
      <c r="D112" s="9"/>
      <c r="F112" s="6"/>
      <c r="G112" s="3"/>
      <c r="H112" s="71"/>
      <c r="I112" s="72"/>
      <c r="J112" s="174" t="s">
        <v>104</v>
      </c>
      <c r="K112" s="72">
        <v>2846.8850189500004</v>
      </c>
      <c r="L112" s="196">
        <v>0.30253533591861465</v>
      </c>
      <c r="M112" s="72"/>
      <c r="N112" s="72"/>
      <c r="O112" s="72"/>
      <c r="P112" s="72"/>
      <c r="Q112" s="72"/>
    </row>
    <row r="113" spans="1:31" s="61" customFormat="1" ht="15.95" customHeight="1" x14ac:dyDescent="0.25">
      <c r="A113" s="25"/>
      <c r="B113" s="32"/>
      <c r="C113" s="9"/>
      <c r="D113" s="9"/>
      <c r="F113" s="6"/>
      <c r="G113" s="3"/>
      <c r="H113" s="71"/>
      <c r="I113" s="72"/>
      <c r="J113" s="174" t="s">
        <v>108</v>
      </c>
      <c r="K113" s="72">
        <v>3076.8495922799998</v>
      </c>
      <c r="L113" s="196">
        <v>0.31444840217027115</v>
      </c>
      <c r="M113" s="72"/>
      <c r="N113" s="72"/>
      <c r="O113" s="72"/>
      <c r="P113" s="72"/>
      <c r="Q113" s="72"/>
    </row>
    <row r="114" spans="1:31" s="61" customFormat="1" ht="15.95" customHeight="1" x14ac:dyDescent="0.25">
      <c r="A114" s="25"/>
      <c r="B114" s="32"/>
      <c r="C114" s="9"/>
      <c r="D114" s="9"/>
      <c r="F114" s="6"/>
      <c r="G114" s="3"/>
      <c r="H114" s="71"/>
      <c r="I114" s="72"/>
      <c r="J114" s="174" t="s">
        <v>111</v>
      </c>
      <c r="K114" s="204">
        <v>3659.6634329200001</v>
      </c>
      <c r="L114" s="196">
        <v>0.36335184723137631</v>
      </c>
      <c r="M114" s="72"/>
      <c r="N114" s="72"/>
      <c r="O114" s="72"/>
      <c r="P114" s="72"/>
      <c r="Q114" s="72"/>
    </row>
    <row r="115" spans="1:31" s="61" customFormat="1" ht="15.95" customHeight="1" x14ac:dyDescent="0.25">
      <c r="A115" s="25"/>
      <c r="B115" s="32"/>
      <c r="C115" s="9"/>
      <c r="D115" s="9"/>
      <c r="F115" s="6"/>
      <c r="G115" s="3"/>
      <c r="H115" s="71"/>
      <c r="I115" s="72"/>
      <c r="J115" s="174" t="s">
        <v>115</v>
      </c>
      <c r="K115" s="204">
        <v>3326.36348795</v>
      </c>
      <c r="L115" s="196">
        <v>0.3163579852859878</v>
      </c>
      <c r="M115" s="72"/>
      <c r="N115" s="72"/>
      <c r="O115" s="72"/>
      <c r="P115" s="72"/>
      <c r="Q115" s="72"/>
    </row>
    <row r="116" spans="1:31" s="61" customFormat="1" ht="15.95" customHeight="1" x14ac:dyDescent="0.25">
      <c r="A116" s="25"/>
      <c r="B116" s="32"/>
      <c r="C116" s="9"/>
      <c r="D116" s="9"/>
      <c r="F116" s="6"/>
      <c r="G116" s="3"/>
      <c r="J116" s="174" t="s">
        <v>119</v>
      </c>
      <c r="K116" s="204">
        <v>3444.45320528</v>
      </c>
      <c r="L116" s="196">
        <v>0.32555571807271538</v>
      </c>
    </row>
    <row r="117" spans="1:31" s="192" customFormat="1" ht="15.95" customHeight="1" x14ac:dyDescent="0.25">
      <c r="A117" s="25"/>
      <c r="B117" s="32"/>
      <c r="C117" s="9"/>
      <c r="D117" s="9"/>
      <c r="F117" s="6"/>
      <c r="G117" s="3"/>
      <c r="J117" s="174" t="s">
        <v>122</v>
      </c>
      <c r="K117" s="204">
        <v>3467.0613478400001</v>
      </c>
      <c r="L117" s="196">
        <v>0.32508592141729986</v>
      </c>
    </row>
    <row r="118" spans="1:31" s="192" customFormat="1" ht="15.95" customHeight="1" x14ac:dyDescent="0.25">
      <c r="A118" s="25"/>
      <c r="B118" s="32"/>
      <c r="C118" s="9"/>
      <c r="D118" s="9"/>
      <c r="F118" s="6"/>
      <c r="G118" s="3"/>
      <c r="J118" s="174" t="s">
        <v>123</v>
      </c>
      <c r="K118" s="204">
        <v>3643.6484940300002</v>
      </c>
      <c r="L118" s="196">
        <v>0.32781277196404979</v>
      </c>
    </row>
    <row r="119" spans="1:31" s="192" customFormat="1" ht="15.95" customHeight="1" x14ac:dyDescent="0.25">
      <c r="A119" s="25"/>
      <c r="B119" s="32"/>
      <c r="C119" s="9"/>
      <c r="D119" s="9"/>
      <c r="F119" s="6"/>
      <c r="G119" s="3"/>
      <c r="J119" s="174" t="s">
        <v>126</v>
      </c>
      <c r="K119" s="204">
        <v>3634.7996278400001</v>
      </c>
      <c r="L119" s="196">
        <v>0.33553049477219732</v>
      </c>
    </row>
    <row r="121" spans="1:31" ht="26.25" x14ac:dyDescent="0.4">
      <c r="A121" s="15" t="s">
        <v>27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31" x14ac:dyDescent="0.25">
      <c r="K122" s="67">
        <v>44896</v>
      </c>
      <c r="L122" s="67">
        <v>44927</v>
      </c>
      <c r="M122" s="67">
        <v>44958</v>
      </c>
      <c r="N122" s="67">
        <v>44986</v>
      </c>
      <c r="O122" s="67">
        <v>45017</v>
      </c>
      <c r="P122" s="67">
        <v>45047</v>
      </c>
      <c r="Q122" s="67">
        <v>45078</v>
      </c>
      <c r="R122" s="67">
        <v>45108</v>
      </c>
      <c r="S122" s="67">
        <v>45139</v>
      </c>
      <c r="T122" s="67">
        <v>45170</v>
      </c>
      <c r="U122" s="67">
        <v>45200</v>
      </c>
      <c r="V122" s="67">
        <v>45231</v>
      </c>
      <c r="W122" s="67">
        <v>45261</v>
      </c>
      <c r="X122" s="67">
        <v>45292</v>
      </c>
      <c r="Y122" s="67">
        <v>45323</v>
      </c>
      <c r="Z122" s="67">
        <v>45352</v>
      </c>
      <c r="AA122" s="67">
        <v>45383</v>
      </c>
      <c r="AB122" s="67">
        <v>45413</v>
      </c>
      <c r="AC122" s="67">
        <v>45444</v>
      </c>
      <c r="AD122" s="67">
        <v>45474</v>
      </c>
      <c r="AE122" s="67">
        <v>45505</v>
      </c>
    </row>
    <row r="123" spans="1:31" x14ac:dyDescent="0.25">
      <c r="A123" s="69" t="s">
        <v>77</v>
      </c>
      <c r="B123" s="208" t="s">
        <v>3</v>
      </c>
      <c r="C123" s="208"/>
      <c r="D123" s="7" t="s">
        <v>4</v>
      </c>
      <c r="E123" s="7"/>
      <c r="F123" s="69" t="s">
        <v>3</v>
      </c>
      <c r="G123" s="69" t="s">
        <v>4</v>
      </c>
      <c r="H123" s="69" t="s">
        <v>3</v>
      </c>
      <c r="I123" s="69" t="s">
        <v>4</v>
      </c>
      <c r="J123" s="150"/>
      <c r="K123" s="149" t="s">
        <v>8</v>
      </c>
      <c r="L123" s="149" t="s">
        <v>9</v>
      </c>
      <c r="M123" s="149" t="s">
        <v>10</v>
      </c>
      <c r="N123" s="149" t="s">
        <v>11</v>
      </c>
      <c r="O123" s="149" t="s">
        <v>12</v>
      </c>
      <c r="P123" s="149" t="s">
        <v>13</v>
      </c>
      <c r="Q123" s="149" t="s">
        <v>14</v>
      </c>
      <c r="R123" s="149" t="s">
        <v>15</v>
      </c>
      <c r="S123" s="149" t="s">
        <v>16</v>
      </c>
      <c r="T123" s="149" t="s">
        <v>36</v>
      </c>
      <c r="U123" s="51" t="s">
        <v>97</v>
      </c>
      <c r="V123" s="51" t="s">
        <v>98</v>
      </c>
      <c r="W123" s="174" t="s">
        <v>99</v>
      </c>
      <c r="X123" s="174" t="s">
        <v>105</v>
      </c>
      <c r="Y123" s="174" t="s">
        <v>107</v>
      </c>
      <c r="Z123" s="174" t="s">
        <v>112</v>
      </c>
      <c r="AA123" s="174" t="s">
        <v>114</v>
      </c>
      <c r="AB123" s="174" t="s">
        <v>13</v>
      </c>
      <c r="AC123" s="174" t="s">
        <v>121</v>
      </c>
      <c r="AD123" s="174" t="s">
        <v>124</v>
      </c>
      <c r="AE123" s="174" t="s">
        <v>125</v>
      </c>
    </row>
    <row r="124" spans="1:31" x14ac:dyDescent="0.25">
      <c r="A124" s="144"/>
      <c r="B124" s="145">
        <v>45261</v>
      </c>
      <c r="C124" s="146">
        <f>D3</f>
        <v>45474</v>
      </c>
      <c r="D124" s="146">
        <v>45261</v>
      </c>
      <c r="E124" s="147">
        <f>C124</f>
        <v>45474</v>
      </c>
      <c r="F124" s="208" t="s">
        <v>80</v>
      </c>
      <c r="G124" s="208"/>
      <c r="H124" s="208" t="s">
        <v>76</v>
      </c>
      <c r="I124" s="208"/>
      <c r="J124" s="193" t="s">
        <v>100</v>
      </c>
      <c r="K124" s="109">
        <v>2945.2215459900021</v>
      </c>
      <c r="L124" s="109">
        <v>2986.2378231600101</v>
      </c>
      <c r="M124" s="109">
        <v>2929.4196993300111</v>
      </c>
      <c r="N124" s="109">
        <v>2750.5840776000105</v>
      </c>
      <c r="O124" s="109">
        <v>2680.8906395300041</v>
      </c>
      <c r="P124" s="109">
        <v>2624.2771587700067</v>
      </c>
      <c r="Q124" s="109">
        <v>2560.6646522600031</v>
      </c>
      <c r="R124" s="109">
        <v>2441.2492089100033</v>
      </c>
      <c r="S124" s="109">
        <v>2307.1486693200013</v>
      </c>
      <c r="T124" s="109">
        <v>2233.6224099800074</v>
      </c>
      <c r="U124" s="109">
        <v>2178.7492028300062</v>
      </c>
      <c r="V124" s="109">
        <v>2152.1480771200045</v>
      </c>
      <c r="W124" s="109">
        <v>2165.7648458200069</v>
      </c>
      <c r="X124" s="109">
        <v>2261.9434502800032</v>
      </c>
      <c r="Y124" s="109">
        <v>2362.4459334600106</v>
      </c>
      <c r="Z124" s="109">
        <v>2421.5807069000016</v>
      </c>
      <c r="AA124" s="109">
        <v>2580.0883282000013</v>
      </c>
      <c r="AB124" s="109">
        <v>2616.1283106899996</v>
      </c>
      <c r="AC124" s="109">
        <v>2682.0469426800059</v>
      </c>
      <c r="AD124" s="109">
        <v>2757.5654015500008</v>
      </c>
    </row>
    <row r="125" spans="1:31" s="43" customFormat="1" x14ac:dyDescent="0.25">
      <c r="A125" s="193" t="s">
        <v>100</v>
      </c>
      <c r="B125" s="148">
        <f>INDEX($K$124:$AD$130,MATCH($A125,$J$124:$J$130,0),MATCH($B$124,$K$122:$AD$122,0))</f>
        <v>2165.7648458200069</v>
      </c>
      <c r="C125" s="148">
        <f>INDEX($L$124:$AD$130,MATCH($A125,$J$124:$J$130,0),MATCH($C$124,$L$122:$AD$122,0))</f>
        <v>2757.5654015500008</v>
      </c>
      <c r="D125" s="148">
        <f>INDEX($K$135:$AD$141,MATCH($A125,$J$135:$J$141,0),MATCH($D$124,$K$122:$AD$122,0))</f>
        <v>756.14251895000064</v>
      </c>
      <c r="E125" s="148">
        <f>INDEX($K$135:$AD$141,MATCH($A125,$J$135:$J$141,0),MATCH($E$124,$K$122:$AD$122,0))</f>
        <v>851.98372571999903</v>
      </c>
      <c r="F125" s="148">
        <f>C125-B138</f>
        <v>75.518458869994902</v>
      </c>
      <c r="G125" s="148">
        <f>E125-C138</f>
        <v>14.839259889998971</v>
      </c>
      <c r="H125" s="148">
        <f t="shared" ref="H125:H131" si="9">C125-B125</f>
        <v>591.8005557299939</v>
      </c>
      <c r="I125" s="148">
        <f>E125-D125</f>
        <v>95.841206769998394</v>
      </c>
      <c r="J125" s="193" t="s">
        <v>101</v>
      </c>
      <c r="K125" s="109">
        <v>1894.4425497999955</v>
      </c>
      <c r="L125" s="109">
        <v>1924.2315312699986</v>
      </c>
      <c r="M125" s="109">
        <v>1909.5556439799961</v>
      </c>
      <c r="N125" s="109">
        <v>1850.4783430199993</v>
      </c>
      <c r="O125" s="109">
        <v>1884.4370671200008</v>
      </c>
      <c r="P125" s="109">
        <v>1855.6765949599981</v>
      </c>
      <c r="Q125" s="109">
        <v>1871.355667159999</v>
      </c>
      <c r="R125" s="109">
        <v>1865.1898446499947</v>
      </c>
      <c r="S125" s="109">
        <v>1825.2302173299984</v>
      </c>
      <c r="T125" s="109">
        <v>1812.3889644599988</v>
      </c>
      <c r="U125" s="109">
        <v>1849.8713851499992</v>
      </c>
      <c r="V125" s="109">
        <v>1884.1637623499976</v>
      </c>
      <c r="W125" s="109">
        <v>2009.1634185499979</v>
      </c>
      <c r="X125" s="109">
        <v>2080.0224811200032</v>
      </c>
      <c r="Y125" s="109">
        <v>2130.0188007200022</v>
      </c>
      <c r="Z125" s="109">
        <v>2156.3859651000048</v>
      </c>
      <c r="AA125" s="109">
        <v>2228.8212323100015</v>
      </c>
      <c r="AB125" s="109">
        <v>2275.0651134600016</v>
      </c>
      <c r="AC125" s="109">
        <v>2314.7472258300036</v>
      </c>
      <c r="AD125" s="109">
        <v>2335.5339210799993</v>
      </c>
    </row>
    <row r="126" spans="1:31" s="43" customFormat="1" x14ac:dyDescent="0.25">
      <c r="A126" s="193" t="s">
        <v>101</v>
      </c>
      <c r="B126" s="148">
        <f t="shared" ref="B126:B131" si="10">INDEX($K$124:$AD$130,MATCH($A126,$J$124:$J$130,0),MATCH($B$124,$K$122:$AD$122,0))</f>
        <v>2009.1634185499979</v>
      </c>
      <c r="C126" s="148">
        <f t="shared" ref="C126:C131" si="11">INDEX($L$124:$AD$130,MATCH($A126,$J$124:$J$130,0),MATCH($C$124,$L$122:$AD$122,0))</f>
        <v>2335.5339210799993</v>
      </c>
      <c r="D126" s="148">
        <f t="shared" ref="D126:D131" si="12">INDEX($K$135:$AD$141,MATCH($A126,$J$135:$J$141,0),MATCH($D$124,$K$122:$AD$122,0))</f>
        <v>596.32011876999877</v>
      </c>
      <c r="E126" s="148">
        <f t="shared" ref="E126:E131" si="13">INDEX($K$135:$AD$141,MATCH($A126,$J$135:$J$141,0),MATCH($E$124,$K$122:$AD$122,0))</f>
        <v>728.18140784000013</v>
      </c>
      <c r="F126" s="148">
        <f t="shared" ref="F126:F130" si="14">C126-B139</f>
        <v>20.786695249995773</v>
      </c>
      <c r="G126" s="148">
        <f t="shared" ref="G126:G131" si="15">E126-C139</f>
        <v>3.4916281500003379</v>
      </c>
      <c r="H126" s="148">
        <f t="shared" si="9"/>
        <v>326.37050253000143</v>
      </c>
      <c r="I126" s="148">
        <f t="shared" ref="I126:I131" si="16">E126-D126</f>
        <v>131.86128907000136</v>
      </c>
      <c r="J126" s="193" t="s">
        <v>102</v>
      </c>
      <c r="K126" s="109">
        <v>348.72505480999985</v>
      </c>
      <c r="L126" s="109">
        <v>343.27412244000027</v>
      </c>
      <c r="M126" s="109">
        <v>337.7336026600002</v>
      </c>
      <c r="N126" s="109">
        <v>332.97381474000025</v>
      </c>
      <c r="O126" s="109">
        <v>331.51475882000051</v>
      </c>
      <c r="P126" s="109">
        <v>335.22254981999993</v>
      </c>
      <c r="Q126" s="109">
        <v>337.1140956299995</v>
      </c>
      <c r="R126" s="109">
        <v>328.24611822000003</v>
      </c>
      <c r="S126" s="109">
        <v>324.63908253000011</v>
      </c>
      <c r="T126" s="109">
        <v>319.5025453500001</v>
      </c>
      <c r="U126" s="109">
        <v>318.86577036000023</v>
      </c>
      <c r="V126" s="109">
        <v>315.65877931999995</v>
      </c>
      <c r="W126" s="109">
        <v>317.1454142900003</v>
      </c>
      <c r="X126" s="109">
        <v>308.66869268999989</v>
      </c>
      <c r="Y126" s="109">
        <v>309.03897946000012</v>
      </c>
      <c r="Z126" s="109">
        <v>303.71706033000009</v>
      </c>
      <c r="AA126" s="109">
        <v>308.71600842000026</v>
      </c>
      <c r="AB126" s="109">
        <v>302.51231490999993</v>
      </c>
      <c r="AC126" s="109">
        <v>289.85903611000032</v>
      </c>
      <c r="AD126" s="109">
        <v>285.56679281000004</v>
      </c>
    </row>
    <row r="127" spans="1:31" s="43" customFormat="1" x14ac:dyDescent="0.25">
      <c r="A127" s="193" t="s">
        <v>102</v>
      </c>
      <c r="B127" s="148">
        <f t="shared" si="10"/>
        <v>317.1454142900003</v>
      </c>
      <c r="C127" s="148">
        <f t="shared" si="11"/>
        <v>285.56679281000004</v>
      </c>
      <c r="D127" s="148">
        <f t="shared" si="12"/>
        <v>87.921478780000044</v>
      </c>
      <c r="E127" s="148">
        <f t="shared" si="13"/>
        <v>76.938697529999999</v>
      </c>
      <c r="F127" s="148">
        <f t="shared" si="14"/>
        <v>-4.2922433000002798</v>
      </c>
      <c r="G127" s="148">
        <f t="shared" si="15"/>
        <v>-7.0248859300000248</v>
      </c>
      <c r="H127" s="148">
        <f t="shared" si="9"/>
        <v>-31.578621480000265</v>
      </c>
      <c r="I127" s="148">
        <f t="shared" si="16"/>
        <v>-10.982781250000045</v>
      </c>
      <c r="J127" s="193" t="s">
        <v>5</v>
      </c>
      <c r="K127" s="109">
        <v>1122.1975703799997</v>
      </c>
      <c r="L127" s="109">
        <v>1145.0244863800008</v>
      </c>
      <c r="M127" s="109">
        <v>1254.1338417399995</v>
      </c>
      <c r="N127" s="109">
        <v>1322.2883822499987</v>
      </c>
      <c r="O127" s="109">
        <v>1355.8463229900008</v>
      </c>
      <c r="P127" s="109">
        <v>1353.1975200600004</v>
      </c>
      <c r="Q127" s="109">
        <v>1394.1426459399993</v>
      </c>
      <c r="R127" s="109">
        <v>1442.830101230001</v>
      </c>
      <c r="S127" s="109">
        <v>1416.7950682699995</v>
      </c>
      <c r="T127" s="109">
        <v>1405.1125491899991</v>
      </c>
      <c r="U127" s="109">
        <v>1425.3209147700002</v>
      </c>
      <c r="V127" s="109">
        <v>1453.3151304999999</v>
      </c>
      <c r="W127" s="109">
        <v>1435.8973741800003</v>
      </c>
      <c r="X127" s="109">
        <v>1453.2099101599986</v>
      </c>
      <c r="Y127" s="109">
        <v>1512.6737885700015</v>
      </c>
      <c r="Z127" s="109">
        <v>1501.3436656599993</v>
      </c>
      <c r="AA127" s="109">
        <v>1516.4396181999994</v>
      </c>
      <c r="AB127" s="109">
        <v>1521.6131688499993</v>
      </c>
      <c r="AC127" s="109">
        <v>1480.9647526199994</v>
      </c>
      <c r="AD127" s="109">
        <v>1478.3716585899999</v>
      </c>
    </row>
    <row r="128" spans="1:31" s="192" customFormat="1" x14ac:dyDescent="0.25">
      <c r="A128" s="193" t="s">
        <v>106</v>
      </c>
      <c r="B128" s="148">
        <f t="shared" si="10"/>
        <v>2720.2518455500012</v>
      </c>
      <c r="C128" s="148">
        <f t="shared" si="11"/>
        <v>3491.752117340001</v>
      </c>
      <c r="D128" s="148">
        <f t="shared" si="12"/>
        <v>595.34662325999989</v>
      </c>
      <c r="E128" s="148">
        <f t="shared" si="13"/>
        <v>916.03073081999992</v>
      </c>
      <c r="F128" s="148">
        <f t="shared" si="14"/>
        <v>25.956802130000597</v>
      </c>
      <c r="G128" s="148">
        <f t="shared" si="15"/>
        <v>11.383296989999394</v>
      </c>
      <c r="H128" s="148">
        <f t="shared" si="9"/>
        <v>771.50027178999972</v>
      </c>
      <c r="I128" s="148">
        <f t="shared" si="16"/>
        <v>320.68410756000003</v>
      </c>
      <c r="J128" s="193" t="s">
        <v>106</v>
      </c>
      <c r="K128" s="109">
        <v>1473.7271793800019</v>
      </c>
      <c r="L128" s="109">
        <v>1477.8028194500005</v>
      </c>
      <c r="M128" s="109">
        <v>1579.7116001800009</v>
      </c>
      <c r="N128" s="109">
        <v>1560.0935562899995</v>
      </c>
      <c r="O128" s="109">
        <v>1709.2249757800002</v>
      </c>
      <c r="P128" s="109">
        <v>1725.4777762499994</v>
      </c>
      <c r="Q128" s="109">
        <v>1777.5197346400009</v>
      </c>
      <c r="R128" s="109">
        <v>1770.6294038800013</v>
      </c>
      <c r="S128" s="109">
        <v>1828.2600539600007</v>
      </c>
      <c r="T128" s="109">
        <v>2449.4875110099988</v>
      </c>
      <c r="U128" s="109">
        <v>2683.9363072200017</v>
      </c>
      <c r="V128" s="109">
        <v>2685.7779549500015</v>
      </c>
      <c r="W128" s="109">
        <v>2720.2518455500012</v>
      </c>
      <c r="X128" s="109">
        <v>2919.2327159100005</v>
      </c>
      <c r="Y128" s="109">
        <v>3070.6218041100024</v>
      </c>
      <c r="Z128" s="109">
        <v>3277.1168606599977</v>
      </c>
      <c r="AA128" s="109">
        <v>3446.5390261500006</v>
      </c>
      <c r="AB128" s="109">
        <v>3423.5051797300007</v>
      </c>
      <c r="AC128" s="109">
        <v>3465.7953152100004</v>
      </c>
      <c r="AD128" s="109">
        <v>3491.752117340001</v>
      </c>
    </row>
    <row r="129" spans="1:30" s="43" customFormat="1" x14ac:dyDescent="0.25">
      <c r="A129" s="193" t="s">
        <v>5</v>
      </c>
      <c r="B129" s="148">
        <f t="shared" si="10"/>
        <v>1435.8973741800003</v>
      </c>
      <c r="C129" s="148">
        <f t="shared" si="11"/>
        <v>1478.3716585899999</v>
      </c>
      <c r="D129" s="148">
        <f t="shared" si="12"/>
        <v>499.91219917000029</v>
      </c>
      <c r="E129" s="148">
        <f t="shared" si="13"/>
        <v>655.90833152000027</v>
      </c>
      <c r="F129" s="148">
        <f t="shared" si="14"/>
        <v>-2.59309402999952</v>
      </c>
      <c r="G129" s="148">
        <f t="shared" si="15"/>
        <v>34.56836614000008</v>
      </c>
      <c r="H129" s="148">
        <f t="shared" si="9"/>
        <v>42.474284409999655</v>
      </c>
      <c r="I129" s="148">
        <f t="shared" si="16"/>
        <v>155.99613234999998</v>
      </c>
      <c r="J129" s="193" t="s">
        <v>116</v>
      </c>
      <c r="K129" s="109">
        <v>95.715152010000011</v>
      </c>
      <c r="L129" s="109">
        <v>118.46308298000005</v>
      </c>
      <c r="M129" s="109">
        <v>137.25129466999999</v>
      </c>
      <c r="N129" s="109">
        <v>163.69989848999995</v>
      </c>
      <c r="O129" s="109">
        <v>191.63450010000005</v>
      </c>
      <c r="P129" s="109">
        <v>200.29542164999995</v>
      </c>
      <c r="Q129" s="109">
        <v>215.18424466999994</v>
      </c>
      <c r="R129" s="109">
        <v>241.30085433999997</v>
      </c>
      <c r="S129" s="109">
        <v>264.55975021</v>
      </c>
      <c r="T129" s="109">
        <v>289.25855671999994</v>
      </c>
      <c r="U129" s="109">
        <v>305.59744679999989</v>
      </c>
      <c r="V129" s="109">
        <v>299.56497253999993</v>
      </c>
      <c r="W129" s="109">
        <v>309.43308813999994</v>
      </c>
      <c r="X129" s="109">
        <v>315.1084046099997</v>
      </c>
      <c r="Y129" s="109">
        <v>328.20630585999999</v>
      </c>
      <c r="Z129" s="109">
        <v>339.90541200999991</v>
      </c>
      <c r="AA129" s="109">
        <v>362.04568100000034</v>
      </c>
      <c r="AB129" s="109">
        <v>369.49704929000018</v>
      </c>
      <c r="AC129" s="109">
        <v>359.74296721000024</v>
      </c>
      <c r="AD129" s="109">
        <v>372.00224585000007</v>
      </c>
    </row>
    <row r="130" spans="1:30" s="192" customFormat="1" x14ac:dyDescent="0.25">
      <c r="A130" s="193" t="s">
        <v>116</v>
      </c>
      <c r="B130" s="148">
        <f t="shared" si="10"/>
        <v>309.43308813999994</v>
      </c>
      <c r="C130" s="148">
        <f t="shared" si="11"/>
        <v>372.00224585000007</v>
      </c>
      <c r="D130" s="148">
        <f t="shared" si="12"/>
        <v>122.63551722999996</v>
      </c>
      <c r="E130" s="148">
        <f t="shared" si="13"/>
        <v>237.03589059999987</v>
      </c>
      <c r="F130" s="148">
        <f t="shared" si="14"/>
        <v>12.25927863999982</v>
      </c>
      <c r="G130" s="148">
        <f t="shared" si="15"/>
        <v>13.665040950000048</v>
      </c>
      <c r="H130" s="148">
        <f t="shared" si="9"/>
        <v>62.569157710000127</v>
      </c>
      <c r="I130" s="148">
        <f t="shared" si="16"/>
        <v>114.40037336999991</v>
      </c>
      <c r="J130" s="193" t="s">
        <v>113</v>
      </c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>
        <v>71.905270000000002</v>
      </c>
      <c r="AA130" s="109">
        <v>71.905270000000002</v>
      </c>
      <c r="AB130" s="109">
        <v>71.905270000000002</v>
      </c>
      <c r="AC130" s="109">
        <v>71.905270000000002</v>
      </c>
      <c r="AD130" s="109">
        <v>71.905270000000002</v>
      </c>
    </row>
    <row r="131" spans="1:30" s="43" customFormat="1" x14ac:dyDescent="0.25">
      <c r="A131" s="193" t="s">
        <v>113</v>
      </c>
      <c r="B131" s="148">
        <f t="shared" si="10"/>
        <v>0</v>
      </c>
      <c r="C131" s="148">
        <f t="shared" si="11"/>
        <v>71.905270000000002</v>
      </c>
      <c r="D131" s="148">
        <f t="shared" si="12"/>
        <v>0</v>
      </c>
      <c r="E131" s="148">
        <f t="shared" si="13"/>
        <v>71.905270000000002</v>
      </c>
      <c r="F131" s="148">
        <f>C131-B144</f>
        <v>0</v>
      </c>
      <c r="G131" s="148">
        <f t="shared" si="15"/>
        <v>0</v>
      </c>
      <c r="H131" s="148">
        <f t="shared" si="9"/>
        <v>71.905270000000002</v>
      </c>
      <c r="I131" s="148">
        <f t="shared" si="16"/>
        <v>71.905270000000002</v>
      </c>
      <c r="K131" s="192">
        <v>7880.0290523699987</v>
      </c>
      <c r="L131" s="192">
        <v>7995.0338656800104</v>
      </c>
      <c r="M131" s="192">
        <v>8147.805682560007</v>
      </c>
      <c r="N131" s="192">
        <v>7980.118072390007</v>
      </c>
      <c r="O131" s="192">
        <v>8153.5482643400055</v>
      </c>
      <c r="P131" s="192">
        <v>8094.1470215100044</v>
      </c>
      <c r="Q131" s="192">
        <v>8155.981040300002</v>
      </c>
      <c r="R131" s="192">
        <v>8089.4455312300006</v>
      </c>
      <c r="S131" s="192">
        <v>7966.6328416199995</v>
      </c>
      <c r="T131" s="192">
        <v>8509.3725367100051</v>
      </c>
      <c r="U131" s="192">
        <v>8762.3410271300072</v>
      </c>
      <c r="V131" s="192">
        <v>8790.6286767800029</v>
      </c>
      <c r="W131" s="192">
        <v>8957.655986530006</v>
      </c>
      <c r="X131" s="192">
        <v>9338.1856547700045</v>
      </c>
      <c r="Y131" s="192">
        <v>9713.0056121800153</v>
      </c>
      <c r="Z131" s="43">
        <v>10071.954940660004</v>
      </c>
      <c r="AA131" s="109">
        <f>SUM(AA124:AA130)</f>
        <v>10514.555164280002</v>
      </c>
      <c r="AB131" s="109">
        <f>SUM(AB124:AB130)</f>
        <v>10580.22640693</v>
      </c>
      <c r="AC131" s="109">
        <f>SUM(AC124:AC130)</f>
        <v>10665.06150966001</v>
      </c>
      <c r="AD131" s="109">
        <f>SUM(AD124:AD130)</f>
        <v>10792.697407220001</v>
      </c>
    </row>
    <row r="132" spans="1:30" s="43" customFormat="1" x14ac:dyDescent="0.25">
      <c r="E132" s="148"/>
      <c r="J132" s="67"/>
      <c r="K132" s="133"/>
      <c r="L132" s="134"/>
      <c r="M132" s="134"/>
      <c r="N132" s="134"/>
      <c r="O132" s="134"/>
      <c r="P132" s="134"/>
      <c r="Q132" s="134"/>
      <c r="R132" s="70"/>
      <c r="S132" s="70"/>
      <c r="T132" s="70"/>
    </row>
    <row r="133" spans="1:30" s="43" customFormat="1" x14ac:dyDescent="0.25">
      <c r="J133" s="67"/>
      <c r="K133" s="133"/>
      <c r="L133" s="134"/>
      <c r="M133" s="134"/>
      <c r="N133" s="134"/>
      <c r="O133" s="134"/>
      <c r="P133" s="134"/>
      <c r="Q133" s="134"/>
      <c r="R133" s="74"/>
      <c r="S133" s="74"/>
      <c r="T133" s="74"/>
    </row>
    <row r="134" spans="1:30" s="107" customFormat="1" x14ac:dyDescent="0.25">
      <c r="A134" s="137"/>
      <c r="B134" s="140"/>
      <c r="C134" s="141"/>
      <c r="D134" s="32"/>
      <c r="E134" s="142"/>
      <c r="F134" s="148"/>
      <c r="G134" s="148"/>
      <c r="H134" s="143"/>
      <c r="I134" s="143"/>
      <c r="J134" s="67"/>
      <c r="K134" s="133"/>
      <c r="L134" s="134"/>
      <c r="M134" s="134"/>
      <c r="N134" s="134"/>
      <c r="O134" s="134"/>
      <c r="P134" s="134"/>
      <c r="Q134" s="134"/>
    </row>
    <row r="135" spans="1:30" s="107" customFormat="1" x14ac:dyDescent="0.25">
      <c r="A135" s="137"/>
      <c r="B135" s="140"/>
      <c r="C135" s="141"/>
      <c r="D135" s="32"/>
      <c r="E135" s="142"/>
      <c r="F135" s="143"/>
      <c r="G135" s="142"/>
      <c r="H135" s="143"/>
      <c r="I135" s="143"/>
      <c r="J135" s="193" t="s">
        <v>100</v>
      </c>
      <c r="K135" s="202">
        <v>1000.1304039400007</v>
      </c>
      <c r="L135" s="202">
        <v>1012.4676679300004</v>
      </c>
      <c r="M135" s="202">
        <v>1024.46870184</v>
      </c>
      <c r="N135" s="202">
        <v>918.40788090999968</v>
      </c>
      <c r="O135" s="202">
        <v>940.34961039999973</v>
      </c>
      <c r="P135" s="202">
        <v>941.05241454999975</v>
      </c>
      <c r="Q135" s="202">
        <v>947.89615986999934</v>
      </c>
      <c r="R135" s="202">
        <v>931.94965327000011</v>
      </c>
      <c r="S135" s="202">
        <v>879.28294318999929</v>
      </c>
      <c r="T135" s="202">
        <v>853.99263501000109</v>
      </c>
      <c r="U135" s="202">
        <v>824.52502115999971</v>
      </c>
      <c r="V135" s="202">
        <v>794.45064068999943</v>
      </c>
      <c r="W135" s="202">
        <v>756.14251895000064</v>
      </c>
      <c r="X135" s="202">
        <v>771.18755847</v>
      </c>
      <c r="Y135" s="202">
        <v>808.37564344999839</v>
      </c>
      <c r="Z135" s="202">
        <v>829.43143960999987</v>
      </c>
      <c r="AA135" s="202">
        <v>847.20948685999963</v>
      </c>
      <c r="AB135" s="202">
        <v>838.41695948999984</v>
      </c>
      <c r="AC135" s="202">
        <v>837.14446583000006</v>
      </c>
      <c r="AD135" s="202">
        <v>851.98372571999903</v>
      </c>
    </row>
    <row r="136" spans="1:30" s="107" customFormat="1" x14ac:dyDescent="0.25">
      <c r="B136" s="107" t="s">
        <v>3</v>
      </c>
      <c r="C136" s="107" t="s">
        <v>81</v>
      </c>
      <c r="J136" s="193" t="s">
        <v>101</v>
      </c>
      <c r="K136" s="202">
        <v>635.86887822999961</v>
      </c>
      <c r="L136" s="202">
        <v>651.10572865999973</v>
      </c>
      <c r="M136" s="202">
        <v>676.18113164999909</v>
      </c>
      <c r="N136" s="202">
        <v>656.61425508999969</v>
      </c>
      <c r="O136" s="202">
        <v>669.67951919999996</v>
      </c>
      <c r="P136" s="202">
        <v>680.7778156899991</v>
      </c>
      <c r="Q136" s="202">
        <v>683.64872029999947</v>
      </c>
      <c r="R136" s="202">
        <v>672.20619683999939</v>
      </c>
      <c r="S136" s="202">
        <v>664.36569660999987</v>
      </c>
      <c r="T136" s="202">
        <v>649.05192752999892</v>
      </c>
      <c r="U136" s="202">
        <v>633.27422704999992</v>
      </c>
      <c r="V136" s="202">
        <v>607.66076422999913</v>
      </c>
      <c r="W136" s="202">
        <v>596.32011876999877</v>
      </c>
      <c r="X136" s="202">
        <v>610.43901572000004</v>
      </c>
      <c r="Y136" s="202">
        <v>633.79880660000026</v>
      </c>
      <c r="Z136" s="202">
        <v>630.5777146099997</v>
      </c>
      <c r="AA136" s="202">
        <v>690.57517089000021</v>
      </c>
      <c r="AB136" s="202">
        <v>711.50345040000059</v>
      </c>
      <c r="AC136" s="202">
        <v>724.6897796899998</v>
      </c>
      <c r="AD136" s="202">
        <v>728.18140784000013</v>
      </c>
    </row>
    <row r="137" spans="1:30" s="107" customFormat="1" x14ac:dyDescent="0.25">
      <c r="A137" s="108"/>
      <c r="B137" s="146">
        <f>EDATE(C124,-1)</f>
        <v>45444</v>
      </c>
      <c r="C137" s="146">
        <f>EDATE(E124,-1)</f>
        <v>45444</v>
      </c>
      <c r="D137" s="32"/>
      <c r="J137" s="193" t="s">
        <v>102</v>
      </c>
      <c r="K137" s="202">
        <v>98.835422270000009</v>
      </c>
      <c r="L137" s="202">
        <v>95.682761730000053</v>
      </c>
      <c r="M137" s="202">
        <v>97.173881789999967</v>
      </c>
      <c r="N137" s="202">
        <v>99.033131439999991</v>
      </c>
      <c r="O137" s="202">
        <v>100.23541159000001</v>
      </c>
      <c r="P137" s="202">
        <v>98.491278290000025</v>
      </c>
      <c r="Q137" s="202">
        <v>98.72864526999993</v>
      </c>
      <c r="R137" s="202">
        <v>92.150416729999989</v>
      </c>
      <c r="S137" s="202">
        <v>95.637757780000001</v>
      </c>
      <c r="T137" s="202">
        <v>90.600651070000026</v>
      </c>
      <c r="U137" s="202">
        <v>90.798427880000006</v>
      </c>
      <c r="V137" s="202">
        <v>90.929891409999968</v>
      </c>
      <c r="W137" s="202">
        <v>87.921478780000044</v>
      </c>
      <c r="X137" s="202">
        <v>85.199776789999945</v>
      </c>
      <c r="Y137" s="202">
        <v>87.380360390000007</v>
      </c>
      <c r="Z137" s="202">
        <v>85.42915927</v>
      </c>
      <c r="AA137" s="202">
        <v>87.029024290000024</v>
      </c>
      <c r="AB137" s="202">
        <v>85.60374410999998</v>
      </c>
      <c r="AC137" s="202">
        <v>83.963583460000024</v>
      </c>
      <c r="AD137" s="202">
        <v>76.938697529999999</v>
      </c>
    </row>
    <row r="138" spans="1:30" s="107" customFormat="1" x14ac:dyDescent="0.25">
      <c r="A138" s="193" t="s">
        <v>100</v>
      </c>
      <c r="B138" s="68">
        <f>INDEX($K$124:$AD$130,MATCH($A138,$J$124:$J$130,0),MATCH($B$137,$K$122:$AD$122,0))</f>
        <v>2682.0469426800059</v>
      </c>
      <c r="C138" s="68">
        <f>INDEX($K$135:$AD$141,MATCH($A138,$J$135:$J$141,0),MATCH($C$137,$K$122:$AD$122,0))</f>
        <v>837.14446583000006</v>
      </c>
      <c r="D138" s="32"/>
      <c r="J138" s="193" t="s">
        <v>5</v>
      </c>
      <c r="K138" s="202">
        <v>353.98509423000007</v>
      </c>
      <c r="L138" s="202">
        <v>351.91757181999998</v>
      </c>
      <c r="M138" s="202">
        <v>365.8261025500002</v>
      </c>
      <c r="N138" s="202">
        <v>417.7411756300001</v>
      </c>
      <c r="O138" s="202">
        <v>441.87350530000009</v>
      </c>
      <c r="P138" s="202">
        <v>464.62912345000012</v>
      </c>
      <c r="Q138" s="202">
        <v>476.60589478000014</v>
      </c>
      <c r="R138" s="202">
        <v>503.80318081000001</v>
      </c>
      <c r="S138" s="202">
        <v>519.80922111000018</v>
      </c>
      <c r="T138" s="202">
        <v>526.6974310600001</v>
      </c>
      <c r="U138" s="202">
        <v>545.30397854000012</v>
      </c>
      <c r="V138" s="202">
        <v>538.1265100200003</v>
      </c>
      <c r="W138" s="202">
        <v>499.91219917000029</v>
      </c>
      <c r="X138" s="202">
        <v>524.40549249000003</v>
      </c>
      <c r="Y138" s="202">
        <v>544.9659302900003</v>
      </c>
      <c r="Z138" s="202">
        <v>566.88526748000015</v>
      </c>
      <c r="AA138" s="202">
        <v>594.18143432000033</v>
      </c>
      <c r="AB138" s="202">
        <v>637.99333543000046</v>
      </c>
      <c r="AC138" s="202">
        <v>621.33996538000019</v>
      </c>
      <c r="AD138" s="202">
        <v>655.90833152000027</v>
      </c>
    </row>
    <row r="139" spans="1:30" s="43" customFormat="1" x14ac:dyDescent="0.25">
      <c r="A139" s="193" t="s">
        <v>101</v>
      </c>
      <c r="B139" s="68">
        <f t="shared" ref="B139:B144" si="17">INDEX($K$124:$AD$130,MATCH($A139,$J$124:$J$130,0),MATCH($B$137,$K$122:$AD$122,0))</f>
        <v>2314.7472258300036</v>
      </c>
      <c r="C139" s="68">
        <f t="shared" ref="C139:C144" si="18">INDEX($K$135:$AD$141,MATCH($A139,$J$135:$J$141,0),MATCH($C$137,$K$122:$AD$122,0))</f>
        <v>724.6897796899998</v>
      </c>
      <c r="J139" s="193" t="s">
        <v>106</v>
      </c>
      <c r="K139" s="202">
        <v>253.43047585999994</v>
      </c>
      <c r="L139" s="202">
        <v>274.60919199999995</v>
      </c>
      <c r="M139" s="202">
        <v>265.83430788999993</v>
      </c>
      <c r="N139" s="202">
        <v>268.41827348999993</v>
      </c>
      <c r="O139" s="202">
        <v>274.92533493999997</v>
      </c>
      <c r="P139" s="202">
        <v>285.03367719999994</v>
      </c>
      <c r="Q139" s="202">
        <v>303.26444859999992</v>
      </c>
      <c r="R139" s="202">
        <v>299.13487264999998</v>
      </c>
      <c r="S139" s="202">
        <v>312.34588997999998</v>
      </c>
      <c r="T139" s="202">
        <v>336.83728474000009</v>
      </c>
      <c r="U139" s="202">
        <v>392.35405473000003</v>
      </c>
      <c r="V139" s="202">
        <v>566.3118850699999</v>
      </c>
      <c r="W139" s="202">
        <v>595.34662325999989</v>
      </c>
      <c r="X139" s="202">
        <v>706.99528057000043</v>
      </c>
      <c r="Y139" s="202">
        <v>834.7505081100004</v>
      </c>
      <c r="Z139" s="202">
        <v>1366.0571286900006</v>
      </c>
      <c r="AA139" s="202">
        <v>844.71822278000002</v>
      </c>
      <c r="AB139" s="202">
        <v>893.24247568999999</v>
      </c>
      <c r="AC139" s="202">
        <v>904.64743383000052</v>
      </c>
      <c r="AD139" s="202">
        <v>916.03073081999992</v>
      </c>
    </row>
    <row r="140" spans="1:30" s="43" customFormat="1" x14ac:dyDescent="0.25">
      <c r="A140" s="193" t="s">
        <v>102</v>
      </c>
      <c r="B140" s="68">
        <f t="shared" si="17"/>
        <v>289.85903611000032</v>
      </c>
      <c r="C140" s="68">
        <f t="shared" si="18"/>
        <v>83.963583460000024</v>
      </c>
      <c r="D140" s="74"/>
      <c r="J140" s="193" t="s">
        <v>116</v>
      </c>
      <c r="K140" s="192">
        <v>23.85586108</v>
      </c>
      <c r="L140" s="192">
        <v>29.236402950000002</v>
      </c>
      <c r="M140" s="192">
        <v>34.183708549999999</v>
      </c>
      <c r="N140" s="192">
        <v>37.196702309999992</v>
      </c>
      <c r="O140" s="192">
        <v>40.012982070000014</v>
      </c>
      <c r="P140" s="192">
        <v>43.215647329999996</v>
      </c>
      <c r="Q140" s="192">
        <v>57.809705950000009</v>
      </c>
      <c r="R140" s="192">
        <v>73.377438059999974</v>
      </c>
      <c r="S140" s="192">
        <v>81.99991925999997</v>
      </c>
      <c r="T140" s="192">
        <v>93.279455740000003</v>
      </c>
      <c r="U140" s="192">
        <v>109.00876077000004</v>
      </c>
      <c r="V140" s="192">
        <v>111.91302439000005</v>
      </c>
      <c r="W140" s="192">
        <v>122.63551722999996</v>
      </c>
      <c r="X140" s="192">
        <v>148.65789491000004</v>
      </c>
      <c r="Y140" s="192">
        <v>167.57834343999988</v>
      </c>
      <c r="Z140" s="192">
        <v>181.28272325999978</v>
      </c>
      <c r="AA140" s="192">
        <v>190.74487880999996</v>
      </c>
      <c r="AB140" s="192">
        <v>205.78797015999984</v>
      </c>
      <c r="AC140" s="192">
        <v>223.37084964999983</v>
      </c>
      <c r="AD140" s="192">
        <v>237.03589059999987</v>
      </c>
    </row>
    <row r="141" spans="1:30" s="192" customFormat="1" x14ac:dyDescent="0.25">
      <c r="A141" s="193" t="s">
        <v>106</v>
      </c>
      <c r="B141" s="68">
        <f t="shared" si="17"/>
        <v>3465.7953152100004</v>
      </c>
      <c r="C141" s="68">
        <f t="shared" si="18"/>
        <v>904.64743383000052</v>
      </c>
      <c r="J141" s="193" t="s">
        <v>113</v>
      </c>
      <c r="Z141" s="192">
        <v>0</v>
      </c>
      <c r="AA141" s="109">
        <v>71.905270000000002</v>
      </c>
      <c r="AB141" s="109">
        <v>71.905270000000002</v>
      </c>
      <c r="AC141" s="109">
        <v>71.905270000000002</v>
      </c>
      <c r="AD141" s="109">
        <v>71.905270000000002</v>
      </c>
    </row>
    <row r="142" spans="1:30" s="43" customFormat="1" x14ac:dyDescent="0.25">
      <c r="A142" s="193" t="s">
        <v>5</v>
      </c>
      <c r="B142" s="68">
        <f t="shared" si="17"/>
        <v>1480.9647526199994</v>
      </c>
      <c r="C142" s="68">
        <f t="shared" si="18"/>
        <v>621.33996538000019</v>
      </c>
      <c r="D142" s="32"/>
      <c r="J142" s="67"/>
      <c r="K142" s="174">
        <v>2366.1061356100008</v>
      </c>
      <c r="L142" s="150">
        <v>2415.0193250900002</v>
      </c>
      <c r="M142" s="150">
        <v>2463.6678342699988</v>
      </c>
      <c r="N142" s="150">
        <v>2397.4114188699996</v>
      </c>
      <c r="O142" s="150">
        <v>2467.0763634999994</v>
      </c>
      <c r="P142" s="150">
        <v>2513.1999565099986</v>
      </c>
      <c r="Q142" s="150">
        <v>2567.9535747699983</v>
      </c>
      <c r="R142" s="75">
        <v>2572.6217583599996</v>
      </c>
      <c r="S142" s="75">
        <v>2553.4414279299995</v>
      </c>
      <c r="T142" s="75">
        <v>2550.4593851499999</v>
      </c>
      <c r="U142" s="192">
        <v>2595.2644701300001</v>
      </c>
      <c r="V142" s="192">
        <v>2709.3927158099991</v>
      </c>
      <c r="W142" s="192">
        <v>2658.2784561600001</v>
      </c>
      <c r="X142" s="192">
        <v>2846.8850189500008</v>
      </c>
      <c r="Y142" s="192">
        <v>3076.8495922799998</v>
      </c>
      <c r="Z142" s="192">
        <v>3659.6634329199997</v>
      </c>
      <c r="AA142" s="109">
        <f>SUM(AA135:AA141)</f>
        <v>3326.3634879500005</v>
      </c>
      <c r="AB142" s="109">
        <f>SUM(AB135:AB141)</f>
        <v>3444.4532052800009</v>
      </c>
      <c r="AC142" s="109">
        <f>SUM(AC135:AC141)</f>
        <v>3467.0613478400005</v>
      </c>
      <c r="AD142" s="109">
        <f>SUM(AD135:AD141)</f>
        <v>3537.9840540299988</v>
      </c>
    </row>
    <row r="143" spans="1:30" s="43" customFormat="1" x14ac:dyDescent="0.25">
      <c r="A143" s="193" t="s">
        <v>116</v>
      </c>
      <c r="B143" s="68">
        <f t="shared" si="17"/>
        <v>359.74296721000024</v>
      </c>
      <c r="C143" s="68">
        <f t="shared" si="18"/>
        <v>223.37084964999983</v>
      </c>
      <c r="D143" s="32"/>
      <c r="J143" s="67"/>
      <c r="K143" s="136"/>
      <c r="L143" s="138"/>
      <c r="M143" s="138"/>
      <c r="N143" s="138"/>
      <c r="O143" s="138"/>
      <c r="P143" s="138"/>
      <c r="Q143" s="138"/>
      <c r="R143" s="75"/>
      <c r="S143" s="75"/>
      <c r="T143" s="75"/>
    </row>
    <row r="144" spans="1:30" s="43" customFormat="1" x14ac:dyDescent="0.25">
      <c r="A144" s="193" t="s">
        <v>113</v>
      </c>
      <c r="B144" s="68">
        <f t="shared" si="17"/>
        <v>71.905270000000002</v>
      </c>
      <c r="C144" s="68">
        <f t="shared" si="18"/>
        <v>71.905270000000002</v>
      </c>
      <c r="D144" s="32"/>
      <c r="J144" s="67"/>
      <c r="K144" s="136"/>
      <c r="L144" s="138"/>
      <c r="M144" s="138"/>
      <c r="N144" s="138"/>
      <c r="O144" s="138"/>
      <c r="P144" s="138"/>
      <c r="Q144" s="138"/>
      <c r="R144" s="70"/>
      <c r="S144" s="70"/>
      <c r="T144" s="70"/>
    </row>
    <row r="145" spans="1:20" s="43" customFormat="1" x14ac:dyDescent="0.25">
      <c r="J145" s="67"/>
      <c r="K145" s="136"/>
      <c r="L145" s="138"/>
      <c r="M145" s="138"/>
      <c r="N145" s="138"/>
      <c r="O145" s="138"/>
      <c r="P145" s="138"/>
      <c r="Q145" s="138"/>
      <c r="R145" s="70"/>
      <c r="S145" s="70"/>
      <c r="T145" s="70"/>
    </row>
    <row r="146" spans="1:20" s="43" customFormat="1" x14ac:dyDescent="0.25">
      <c r="J146" s="67"/>
      <c r="K146" s="136"/>
      <c r="L146" s="138"/>
      <c r="M146" s="138"/>
      <c r="N146" s="138"/>
      <c r="O146" s="138"/>
      <c r="P146" s="138"/>
      <c r="Q146" s="138"/>
      <c r="R146" s="74"/>
      <c r="S146" s="74"/>
      <c r="T146" s="74"/>
    </row>
    <row r="147" spans="1:20" s="43" customFormat="1" x14ac:dyDescent="0.25">
      <c r="J147" s="67"/>
      <c r="K147" s="136"/>
      <c r="L147" s="138"/>
      <c r="M147" s="138"/>
      <c r="N147" s="138"/>
      <c r="O147" s="138"/>
      <c r="P147" s="138"/>
      <c r="Q147" s="138"/>
      <c r="R147" s="73"/>
      <c r="S147" s="73"/>
      <c r="T147" s="73"/>
    </row>
    <row r="148" spans="1:20" s="43" customFormat="1" x14ac:dyDescent="0.25">
      <c r="J148" s="67"/>
      <c r="K148" s="136"/>
      <c r="L148" s="138"/>
      <c r="M148" s="138"/>
      <c r="N148" s="138"/>
      <c r="O148" s="138"/>
      <c r="P148" s="138"/>
      <c r="Q148" s="138"/>
      <c r="R148" s="75"/>
      <c r="S148" s="75"/>
      <c r="T148" s="75"/>
    </row>
    <row r="149" spans="1:20" s="43" customFormat="1" x14ac:dyDescent="0.25">
      <c r="J149" s="67"/>
      <c r="K149" s="136"/>
      <c r="L149" s="138"/>
      <c r="M149" s="138"/>
      <c r="N149" s="138"/>
      <c r="O149" s="138"/>
      <c r="P149" s="138"/>
      <c r="Q149" s="138"/>
      <c r="R149" s="75"/>
      <c r="S149" s="75"/>
      <c r="T149" s="75"/>
    </row>
    <row r="150" spans="1:20" s="43" customFormat="1" x14ac:dyDescent="0.25">
      <c r="J150" s="67"/>
      <c r="K150" s="136"/>
      <c r="L150" s="138"/>
      <c r="M150" s="138"/>
      <c r="N150" s="138"/>
      <c r="O150" s="138"/>
      <c r="P150" s="138"/>
      <c r="Q150" s="138"/>
      <c r="R150" s="75"/>
      <c r="S150" s="75"/>
      <c r="T150" s="75"/>
    </row>
    <row r="151" spans="1:20" x14ac:dyDescent="0.25">
      <c r="J151" s="67"/>
      <c r="K151" s="136"/>
      <c r="L151" s="138"/>
      <c r="M151" s="138"/>
      <c r="N151" s="138"/>
      <c r="O151" s="138"/>
      <c r="P151" s="138"/>
      <c r="Q151" s="138"/>
    </row>
    <row r="152" spans="1:20" s="135" customFormat="1" x14ac:dyDescent="0.25">
      <c r="J152" s="136"/>
      <c r="K152" s="138"/>
      <c r="L152" s="138"/>
      <c r="M152" s="138"/>
      <c r="N152" s="138"/>
      <c r="O152" s="138"/>
      <c r="P152" s="138"/>
    </row>
    <row r="153" spans="1:20" s="135" customFormat="1" x14ac:dyDescent="0.25">
      <c r="J153" s="136"/>
      <c r="K153" s="138"/>
      <c r="L153" s="138"/>
      <c r="M153" s="138"/>
      <c r="N153" s="138"/>
      <c r="O153" s="138"/>
      <c r="P153" s="138"/>
    </row>
    <row r="154" spans="1:20" s="135" customFormat="1" x14ac:dyDescent="0.25">
      <c r="J154" s="136"/>
      <c r="K154" s="138"/>
      <c r="L154" s="138"/>
      <c r="M154" s="138"/>
      <c r="N154" s="138"/>
      <c r="O154" s="138"/>
      <c r="P154" s="138"/>
    </row>
    <row r="155" spans="1:20" s="135" customFormat="1" x14ac:dyDescent="0.25">
      <c r="J155" s="136"/>
      <c r="K155" s="138"/>
      <c r="L155" s="138"/>
      <c r="M155" s="138"/>
      <c r="N155" s="138"/>
      <c r="O155" s="138"/>
      <c r="P155" s="138"/>
    </row>
    <row r="156" spans="1:20" s="135" customFormat="1" x14ac:dyDescent="0.25">
      <c r="J156" s="136"/>
      <c r="K156" s="138"/>
      <c r="L156" s="138"/>
      <c r="M156" s="138"/>
      <c r="N156" s="138"/>
      <c r="O156" s="138"/>
      <c r="P156" s="138"/>
    </row>
    <row r="157" spans="1:20" s="135" customFormat="1" x14ac:dyDescent="0.25">
      <c r="J157" s="136"/>
      <c r="K157" s="138"/>
      <c r="L157" s="138"/>
      <c r="M157" s="138"/>
      <c r="N157" s="138"/>
      <c r="O157" s="138"/>
      <c r="P157" s="138"/>
    </row>
    <row r="158" spans="1:20" s="135" customFormat="1" x14ac:dyDescent="0.25">
      <c r="J158" s="136"/>
      <c r="K158" s="138"/>
      <c r="L158" s="138"/>
      <c r="M158" s="138"/>
      <c r="N158" s="138"/>
      <c r="O158" s="138"/>
      <c r="P158" s="138"/>
    </row>
    <row r="159" spans="1:20" ht="26.25" x14ac:dyDescent="0.4">
      <c r="A159" s="15" t="s">
        <v>96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</row>
    <row r="160" spans="1:20" x14ac:dyDescent="0.25">
      <c r="A160" s="151"/>
      <c r="D160" s="73"/>
      <c r="E160" s="84"/>
      <c r="F160" s="84"/>
      <c r="G160" s="151"/>
      <c r="H160" s="151"/>
      <c r="I160" s="151"/>
      <c r="J160" s="151"/>
      <c r="K160" s="67"/>
      <c r="L160" s="67"/>
      <c r="M160" s="67"/>
      <c r="N160" s="67"/>
      <c r="O160" s="67">
        <v>45017</v>
      </c>
      <c r="P160" s="67">
        <v>45047</v>
      </c>
      <c r="Q160" s="67">
        <v>45078</v>
      </c>
      <c r="R160" s="67">
        <v>45108</v>
      </c>
      <c r="S160" s="67">
        <v>45139</v>
      </c>
      <c r="T160" s="67">
        <v>45170</v>
      </c>
    </row>
    <row r="161" spans="1:22" x14ac:dyDescent="0.25">
      <c r="A161" s="166"/>
      <c r="B161" s="139"/>
      <c r="C161" s="139"/>
      <c r="D161" s="139"/>
      <c r="E161" s="76"/>
      <c r="F161" s="76"/>
      <c r="G161" s="88"/>
      <c r="H161" s="88"/>
      <c r="I161" s="151"/>
      <c r="J161" s="166"/>
      <c r="K161" s="167"/>
      <c r="L161" s="167"/>
      <c r="M161" s="167"/>
      <c r="N161" s="167"/>
      <c r="O161" s="167" t="s">
        <v>12</v>
      </c>
      <c r="P161" s="167" t="s">
        <v>13</v>
      </c>
      <c r="Q161" s="167" t="s">
        <v>14</v>
      </c>
      <c r="R161" s="167" t="s">
        <v>15</v>
      </c>
      <c r="S161" s="167" t="s">
        <v>16</v>
      </c>
      <c r="T161" s="167" t="s">
        <v>36</v>
      </c>
    </row>
    <row r="162" spans="1:22" x14ac:dyDescent="0.25">
      <c r="A162" s="168"/>
      <c r="B162" s="148"/>
      <c r="C162" s="148"/>
      <c r="D162" s="148"/>
      <c r="E162" s="76"/>
      <c r="F162" s="76"/>
      <c r="G162" s="88"/>
      <c r="H162" s="88"/>
      <c r="I162" s="151"/>
      <c r="J162" s="168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</row>
    <row r="163" spans="1:22" ht="26.25" x14ac:dyDescent="0.4">
      <c r="A163" s="163"/>
      <c r="B163" s="163"/>
      <c r="C163" s="163"/>
      <c r="D163" s="163"/>
      <c r="E163" s="163"/>
      <c r="F163" s="163"/>
      <c r="G163" s="21"/>
      <c r="H163" s="22"/>
      <c r="I163" s="22"/>
      <c r="J163" s="22"/>
      <c r="K163" s="22"/>
      <c r="L163" s="22"/>
      <c r="M163" s="165"/>
      <c r="N163" s="165"/>
      <c r="O163" s="165"/>
      <c r="P163" s="165"/>
      <c r="Q163" s="165"/>
      <c r="R163" s="165"/>
      <c r="S163" s="165"/>
      <c r="T163" s="165"/>
      <c r="U163" s="73"/>
    </row>
    <row r="164" spans="1:22" ht="26.25" x14ac:dyDescent="0.4">
      <c r="A164" s="21" t="s">
        <v>22</v>
      </c>
      <c r="B164" s="179"/>
      <c r="C164" s="179"/>
      <c r="D164" s="209"/>
      <c r="E164" s="209"/>
      <c r="F164" s="209"/>
      <c r="G164" s="209"/>
      <c r="H164" s="163"/>
      <c r="I164" s="163"/>
      <c r="J164" s="163"/>
      <c r="K164" s="163"/>
      <c r="L164" s="163"/>
      <c r="M164" s="165"/>
      <c r="N164" s="165"/>
      <c r="O164" s="165"/>
      <c r="P164" s="165"/>
      <c r="Q164" s="165"/>
      <c r="R164" s="165"/>
      <c r="S164" s="165"/>
      <c r="T164" s="165"/>
      <c r="U164" s="82"/>
    </row>
    <row r="165" spans="1:22" x14ac:dyDescent="0.25">
      <c r="A165" s="163"/>
      <c r="B165" s="163"/>
      <c r="C165" s="163"/>
      <c r="D165" s="24" t="s">
        <v>109</v>
      </c>
      <c r="E165" s="24" t="s">
        <v>110</v>
      </c>
      <c r="F165" s="163"/>
      <c r="G165" s="179"/>
      <c r="H165" s="163"/>
      <c r="I165" s="163"/>
      <c r="J165" s="163"/>
      <c r="K165" s="163"/>
      <c r="L165" s="24"/>
      <c r="M165" s="165"/>
      <c r="N165" s="165"/>
      <c r="O165" s="165"/>
      <c r="P165" s="165"/>
      <c r="Q165" s="165"/>
      <c r="R165" s="165"/>
      <c r="S165" s="165"/>
      <c r="T165" s="165"/>
      <c r="U165" s="82"/>
    </row>
    <row r="166" spans="1:22" x14ac:dyDescent="0.25">
      <c r="A166" s="99" t="str">
        <f t="shared" ref="A166:A177" si="19">C166&amp;$D$38</f>
        <v>дек2022-2023</v>
      </c>
      <c r="B166" s="99" t="str">
        <f t="shared" ref="B166:B177" si="20">C166&amp;$E$38</f>
        <v>дек2023-2024</v>
      </c>
      <c r="C166" s="25" t="s">
        <v>38</v>
      </c>
      <c r="D166" s="205">
        <v>2.3999999999999998E-3</v>
      </c>
      <c r="E166" s="205">
        <v>3.5577557222907972E-3</v>
      </c>
      <c r="F166" s="32"/>
      <c r="G166" s="32"/>
      <c r="H166" s="175"/>
      <c r="I166" s="72"/>
      <c r="J166" s="174"/>
      <c r="K166" s="109"/>
      <c r="L166" s="105"/>
      <c r="M166" s="165"/>
      <c r="N166" s="165"/>
      <c r="O166" s="165"/>
      <c r="P166" s="165"/>
      <c r="Q166" s="165"/>
      <c r="R166" s="165"/>
      <c r="S166" s="165"/>
      <c r="T166" s="165"/>
      <c r="U166" s="82"/>
    </row>
    <row r="167" spans="1:22" x14ac:dyDescent="0.25">
      <c r="A167" s="99" t="str">
        <f t="shared" si="19"/>
        <v>янв2022-2023</v>
      </c>
      <c r="B167" s="99" t="str">
        <f t="shared" si="20"/>
        <v>янв2023-2024</v>
      </c>
      <c r="C167" s="25" t="s">
        <v>39</v>
      </c>
      <c r="D167" s="80">
        <v>5.7999999999999996E-3</v>
      </c>
      <c r="E167" s="80">
        <v>3.4009977618393887E-3</v>
      </c>
      <c r="F167" s="32"/>
      <c r="G167" s="32"/>
      <c r="H167" s="175"/>
      <c r="I167" s="72"/>
      <c r="J167" s="174"/>
      <c r="K167" s="109"/>
      <c r="L167" s="105"/>
      <c r="M167" s="165"/>
      <c r="N167" s="165"/>
      <c r="O167" s="165"/>
      <c r="P167" s="165"/>
      <c r="Q167" s="165"/>
      <c r="R167" s="165"/>
      <c r="S167" s="165"/>
      <c r="T167" s="165"/>
      <c r="U167" s="82"/>
    </row>
    <row r="168" spans="1:22" x14ac:dyDescent="0.25">
      <c r="A168" s="99" t="str">
        <f t="shared" si="19"/>
        <v>фев2022-2023</v>
      </c>
      <c r="B168" s="99" t="str">
        <f t="shared" si="20"/>
        <v>фев2023-2024</v>
      </c>
      <c r="C168" s="25" t="s">
        <v>40</v>
      </c>
      <c r="D168" s="80">
        <v>3.5999999999999999E-3</v>
      </c>
      <c r="E168" s="80">
        <v>3.1433792536126005E-3</v>
      </c>
      <c r="F168" s="32"/>
      <c r="G168" s="32"/>
      <c r="H168" s="175"/>
      <c r="I168" s="72"/>
      <c r="J168" s="174"/>
      <c r="K168" s="109"/>
      <c r="L168" s="105"/>
      <c r="M168" s="165"/>
      <c r="N168" s="165"/>
      <c r="O168" s="165"/>
      <c r="P168" s="165"/>
      <c r="Q168" s="165"/>
      <c r="R168" s="165"/>
      <c r="S168" s="165"/>
      <c r="T168" s="165"/>
      <c r="U168" s="82"/>
    </row>
    <row r="169" spans="1:22" x14ac:dyDescent="0.25">
      <c r="A169" s="99" t="str">
        <f t="shared" si="19"/>
        <v>мар2022-2023</v>
      </c>
      <c r="B169" s="99" t="str">
        <f t="shared" si="20"/>
        <v>мар2023-2024</v>
      </c>
      <c r="C169" s="25" t="s">
        <v>41</v>
      </c>
      <c r="D169" s="80">
        <v>2.2000000000000001E-3</v>
      </c>
      <c r="E169" s="80">
        <v>2.0019063590282857E-3</v>
      </c>
      <c r="F169" s="32"/>
      <c r="G169" s="32"/>
      <c r="H169" s="175"/>
      <c r="I169" s="72"/>
      <c r="J169" s="174"/>
      <c r="K169" s="109"/>
      <c r="L169" s="105"/>
      <c r="M169" s="165"/>
      <c r="N169" s="165"/>
      <c r="O169" s="165"/>
      <c r="P169" s="165"/>
      <c r="Q169" s="165"/>
      <c r="R169" s="165"/>
      <c r="S169" s="165"/>
      <c r="T169" s="165"/>
      <c r="U169" s="82"/>
    </row>
    <row r="170" spans="1:22" x14ac:dyDescent="0.25">
      <c r="A170" s="99" t="str">
        <f t="shared" si="19"/>
        <v>апр2022-2023</v>
      </c>
      <c r="B170" s="99" t="str">
        <f t="shared" si="20"/>
        <v>апр2023-2024</v>
      </c>
      <c r="C170" s="25" t="s">
        <v>42</v>
      </c>
      <c r="D170" s="80">
        <v>2.8E-3</v>
      </c>
      <c r="E170" s="80">
        <v>3.0464691643022871E-3</v>
      </c>
      <c r="F170" s="32"/>
      <c r="G170" s="32"/>
      <c r="H170" s="175"/>
      <c r="I170" s="72"/>
      <c r="J170" s="174"/>
      <c r="K170" s="109"/>
      <c r="L170" s="105"/>
      <c r="M170" s="165"/>
      <c r="N170" s="165"/>
      <c r="O170" s="165"/>
      <c r="P170" s="165"/>
      <c r="Q170" s="165"/>
      <c r="R170" s="165"/>
      <c r="S170" s="165"/>
      <c r="T170" s="165"/>
      <c r="U170" s="82"/>
    </row>
    <row r="171" spans="1:22" x14ac:dyDescent="0.25">
      <c r="A171" s="99" t="str">
        <f t="shared" si="19"/>
        <v>май2022-2023</v>
      </c>
      <c r="B171" s="99" t="str">
        <f t="shared" si="20"/>
        <v>май2023-2024</v>
      </c>
      <c r="C171" s="25" t="s">
        <v>43</v>
      </c>
      <c r="D171" s="80">
        <v>1.6000000000000001E-3</v>
      </c>
      <c r="E171" s="80">
        <v>2.1580445727594597E-3</v>
      </c>
      <c r="F171" s="32"/>
      <c r="G171" s="32"/>
      <c r="H171" s="175"/>
      <c r="I171" s="72"/>
      <c r="J171" s="174"/>
      <c r="K171" s="109"/>
      <c r="L171" s="105"/>
      <c r="M171" s="165"/>
      <c r="N171" s="165"/>
      <c r="O171" s="165"/>
      <c r="P171" s="165"/>
      <c r="Q171" s="165"/>
      <c r="R171" s="165"/>
      <c r="S171" s="165"/>
      <c r="T171" s="165"/>
      <c r="U171" s="82"/>
      <c r="V171" s="192"/>
    </row>
    <row r="172" spans="1:22" s="163" customFormat="1" x14ac:dyDescent="0.25">
      <c r="A172" s="99" t="str">
        <f t="shared" si="19"/>
        <v>июн2022-2023</v>
      </c>
      <c r="B172" s="99" t="str">
        <f t="shared" si="20"/>
        <v>июн2023-2024</v>
      </c>
      <c r="C172" s="25" t="s">
        <v>44</v>
      </c>
      <c r="D172" s="80">
        <v>2E-3</v>
      </c>
      <c r="E172" s="80">
        <v>2.2290771269509423E-3</v>
      </c>
      <c r="F172" s="32"/>
      <c r="G172" s="32"/>
      <c r="H172" s="175"/>
      <c r="I172" s="72"/>
      <c r="J172" s="174"/>
      <c r="K172" s="109"/>
      <c r="L172" s="105"/>
      <c r="M172" s="165"/>
      <c r="N172" s="165"/>
      <c r="O172" s="165"/>
      <c r="P172" s="165"/>
      <c r="Q172" s="165"/>
      <c r="R172" s="165"/>
      <c r="S172" s="165"/>
      <c r="T172" s="165"/>
      <c r="U172" s="82"/>
      <c r="V172" s="32"/>
    </row>
    <row r="173" spans="1:22" s="163" customFormat="1" x14ac:dyDescent="0.25">
      <c r="A173" s="99" t="str">
        <f t="shared" si="19"/>
        <v>июл2022-2023</v>
      </c>
      <c r="B173" s="99" t="str">
        <f t="shared" si="20"/>
        <v>июл2023-2024</v>
      </c>
      <c r="C173" s="25" t="s">
        <v>45</v>
      </c>
      <c r="D173" s="80">
        <v>1.8E-3</v>
      </c>
      <c r="E173" s="80">
        <v>2.0489347097455766E-3</v>
      </c>
      <c r="F173" s="32"/>
      <c r="G173" s="32"/>
      <c r="H173" s="175"/>
      <c r="I173" s="72"/>
      <c r="J173" s="174"/>
      <c r="K173" s="109"/>
      <c r="L173" s="105"/>
      <c r="M173" s="165"/>
      <c r="N173" s="165"/>
      <c r="O173" s="165"/>
      <c r="P173" s="165"/>
      <c r="Q173" s="165"/>
      <c r="R173" s="165"/>
      <c r="S173" s="165"/>
      <c r="T173" s="165"/>
      <c r="U173" s="82"/>
    </row>
    <row r="174" spans="1:22" s="163" customFormat="1" x14ac:dyDescent="0.25">
      <c r="A174" s="99" t="str">
        <f t="shared" si="19"/>
        <v>авг2022-2023</v>
      </c>
      <c r="B174" s="99" t="str">
        <f t="shared" si="20"/>
        <v>авг2023-2024</v>
      </c>
      <c r="C174" s="25" t="s">
        <v>46</v>
      </c>
      <c r="D174" s="80">
        <v>1.6000000000000001E-3</v>
      </c>
      <c r="E174" s="80">
        <v>2.0030755826011969E-3</v>
      </c>
      <c r="F174" s="32"/>
      <c r="G174" s="32"/>
      <c r="H174" s="175"/>
      <c r="I174" s="72"/>
      <c r="J174" s="174"/>
      <c r="K174" s="109"/>
      <c r="L174" s="105"/>
      <c r="M174" s="165"/>
      <c r="N174" s="165"/>
      <c r="O174" s="165"/>
      <c r="P174" s="165"/>
      <c r="Q174" s="165"/>
      <c r="R174" s="165"/>
      <c r="S174" s="165"/>
      <c r="T174" s="165"/>
      <c r="U174" s="82"/>
    </row>
    <row r="175" spans="1:22" s="163" customFormat="1" x14ac:dyDescent="0.25">
      <c r="A175" s="99" t="str">
        <f t="shared" si="19"/>
        <v>сен2022-2023</v>
      </c>
      <c r="B175" s="99" t="str">
        <f t="shared" si="20"/>
        <v>сен2023-2024</v>
      </c>
      <c r="C175" s="25" t="s">
        <v>47</v>
      </c>
      <c r="D175" s="80">
        <v>1.8E-3</v>
      </c>
      <c r="E175" s="80">
        <v>4.7813080076566719E-3</v>
      </c>
      <c r="F175" s="192"/>
      <c r="G175" s="32"/>
      <c r="H175" s="193"/>
      <c r="I175" s="72"/>
      <c r="J175" s="174"/>
      <c r="K175" s="109"/>
      <c r="L175" s="105"/>
      <c r="M175" s="165"/>
      <c r="N175" s="165"/>
      <c r="O175" s="165"/>
      <c r="P175" s="165"/>
      <c r="Q175" s="165"/>
      <c r="R175" s="165"/>
      <c r="S175" s="165"/>
      <c r="T175" s="165"/>
      <c r="U175" s="82"/>
    </row>
    <row r="176" spans="1:22" s="163" customFormat="1" x14ac:dyDescent="0.25">
      <c r="A176" s="99" t="str">
        <f t="shared" si="19"/>
        <v>окт2022-2023</v>
      </c>
      <c r="B176" s="99" t="str">
        <f t="shared" si="20"/>
        <v>окт2023-2024</v>
      </c>
      <c r="C176" s="25" t="s">
        <v>48</v>
      </c>
      <c r="D176" s="80">
        <v>1.6999999999999999E-3</v>
      </c>
      <c r="E176" s="80">
        <v>5.4387744698727826E-3</v>
      </c>
      <c r="F176" s="3"/>
      <c r="G176" s="32"/>
      <c r="H176" s="193"/>
      <c r="I176" s="72"/>
      <c r="J176" s="174"/>
      <c r="K176" s="109"/>
      <c r="L176" s="105"/>
      <c r="M176" s="165"/>
      <c r="N176" s="165"/>
      <c r="O176" s="165"/>
      <c r="P176" s="165"/>
      <c r="Q176" s="165"/>
      <c r="R176" s="165"/>
      <c r="S176" s="165"/>
      <c r="T176" s="165"/>
      <c r="U176" s="82"/>
    </row>
    <row r="177" spans="1:23" s="163" customFormat="1" x14ac:dyDescent="0.25">
      <c r="A177" s="99" t="str">
        <f t="shared" si="19"/>
        <v>ноя2022-2023</v>
      </c>
      <c r="B177" s="99" t="str">
        <f t="shared" si="20"/>
        <v>ноя2023-2024</v>
      </c>
      <c r="C177" s="25" t="s">
        <v>49</v>
      </c>
      <c r="D177" s="80">
        <v>2.3E-3</v>
      </c>
      <c r="E177" s="80">
        <v>3.0364422248543564E-3</v>
      </c>
      <c r="F177" s="9"/>
      <c r="G177" s="32"/>
      <c r="H177" s="193"/>
      <c r="I177" s="72"/>
      <c r="J177" s="174"/>
      <c r="K177" s="109"/>
      <c r="L177" s="105"/>
      <c r="M177" s="165"/>
      <c r="N177" s="165"/>
      <c r="O177" s="165"/>
      <c r="P177" s="165"/>
      <c r="Q177" s="165"/>
      <c r="R177" s="165"/>
      <c r="S177" s="165"/>
      <c r="T177" s="165"/>
      <c r="U177" s="82"/>
    </row>
    <row r="178" spans="1:23" s="163" customFormat="1" x14ac:dyDescent="0.25">
      <c r="A178" s="175"/>
      <c r="B178" s="68"/>
      <c r="C178" s="25" t="s">
        <v>38</v>
      </c>
      <c r="D178" s="80">
        <v>3.5577557222907972E-3</v>
      </c>
      <c r="E178" s="80">
        <v>3.9489518430403424E-3</v>
      </c>
      <c r="F178" s="32"/>
      <c r="G178" s="32"/>
      <c r="H178" s="193"/>
      <c r="I178" s="72"/>
      <c r="J178" s="72"/>
      <c r="K178" s="72"/>
      <c r="L178" s="72"/>
      <c r="M178" s="165"/>
      <c r="N178" s="165"/>
      <c r="O178" s="165"/>
      <c r="P178" s="165"/>
      <c r="Q178" s="165"/>
      <c r="R178" s="165"/>
      <c r="S178" s="165"/>
      <c r="T178" s="165"/>
      <c r="U178" s="82"/>
    </row>
    <row r="179" spans="1:23" s="192" customFormat="1" x14ac:dyDescent="0.25">
      <c r="A179" s="193"/>
      <c r="B179" s="68"/>
      <c r="C179" s="25" t="s">
        <v>39</v>
      </c>
      <c r="D179" s="80">
        <v>3.4009977618393887E-3</v>
      </c>
      <c r="E179" s="80">
        <v>3.5838569432508111E-3</v>
      </c>
      <c r="F179" s="32"/>
      <c r="G179" s="32"/>
      <c r="H179" s="193"/>
      <c r="I179" s="72"/>
      <c r="J179" s="72"/>
      <c r="K179" s="72"/>
      <c r="L179" s="72"/>
      <c r="M179" s="165"/>
      <c r="N179" s="165"/>
      <c r="O179" s="165"/>
      <c r="P179" s="165"/>
      <c r="Q179" s="165"/>
      <c r="R179" s="165"/>
      <c r="S179" s="165"/>
      <c r="T179" s="165"/>
      <c r="U179" s="82"/>
    </row>
    <row r="180" spans="1:23" s="192" customFormat="1" x14ac:dyDescent="0.25">
      <c r="A180" s="193"/>
      <c r="B180" s="68"/>
      <c r="C180" s="25" t="s">
        <v>40</v>
      </c>
      <c r="D180" s="80">
        <v>3.1433792536126005E-3</v>
      </c>
      <c r="E180" s="80">
        <v>3.5444311136388308E-3</v>
      </c>
      <c r="F180" s="32"/>
      <c r="G180" s="32"/>
      <c r="H180" s="193"/>
      <c r="I180" s="72"/>
      <c r="J180" s="72"/>
      <c r="K180" s="72"/>
      <c r="L180" s="72"/>
      <c r="M180" s="165"/>
      <c r="N180" s="165"/>
      <c r="O180" s="165"/>
      <c r="P180" s="165"/>
      <c r="Q180" s="165"/>
      <c r="R180" s="165"/>
      <c r="S180" s="165"/>
      <c r="T180" s="165"/>
      <c r="U180" s="82"/>
    </row>
    <row r="181" spans="1:23" s="192" customFormat="1" x14ac:dyDescent="0.25">
      <c r="A181" s="193"/>
      <c r="B181" s="68"/>
      <c r="C181" s="25" t="s">
        <v>41</v>
      </c>
      <c r="D181" s="80">
        <v>2.0019063590282857E-3</v>
      </c>
      <c r="E181" s="80">
        <v>3.3976243414410986E-3</v>
      </c>
      <c r="F181" s="32"/>
      <c r="G181" s="32"/>
      <c r="H181" s="193"/>
      <c r="I181" s="72"/>
      <c r="J181" s="72"/>
      <c r="K181" s="72"/>
      <c r="L181" s="72"/>
      <c r="M181" s="165"/>
      <c r="N181" s="165"/>
      <c r="O181" s="165"/>
      <c r="P181" s="165"/>
      <c r="Q181" s="165"/>
      <c r="R181" s="165"/>
      <c r="S181" s="165"/>
      <c r="T181" s="165"/>
      <c r="U181" s="82"/>
    </row>
    <row r="182" spans="1:23" s="192" customFormat="1" x14ac:dyDescent="0.25">
      <c r="A182" s="193"/>
      <c r="B182" s="68"/>
      <c r="C182" s="25" t="s">
        <v>42</v>
      </c>
      <c r="D182" s="80">
        <v>3.0464691643022871E-3</v>
      </c>
      <c r="E182" s="80">
        <v>6.0544109032168543E-3</v>
      </c>
      <c r="F182" s="32"/>
      <c r="G182" s="32"/>
      <c r="H182" s="193"/>
      <c r="I182" s="72"/>
      <c r="J182" s="72"/>
      <c r="K182" s="72"/>
      <c r="L182" s="72"/>
      <c r="M182" s="165"/>
      <c r="N182" s="165"/>
      <c r="O182" s="165"/>
      <c r="P182" s="165"/>
      <c r="Q182" s="165"/>
      <c r="R182" s="165"/>
      <c r="S182" s="165"/>
      <c r="T182" s="165"/>
      <c r="U182" s="82"/>
    </row>
    <row r="183" spans="1:23" s="192" customFormat="1" x14ac:dyDescent="0.25">
      <c r="A183" s="193"/>
      <c r="B183" s="68"/>
      <c r="C183" s="25" t="s">
        <v>43</v>
      </c>
      <c r="D183" s="80">
        <v>2.1580445727594597E-3</v>
      </c>
      <c r="E183" s="80">
        <v>2.2926679033325415E-3</v>
      </c>
      <c r="F183" s="32"/>
      <c r="G183" s="32"/>
      <c r="H183" s="193"/>
      <c r="I183" s="72"/>
      <c r="J183" s="72"/>
      <c r="K183" s="72"/>
      <c r="L183" s="72"/>
      <c r="M183" s="165"/>
      <c r="N183" s="165"/>
      <c r="O183" s="165"/>
      <c r="P183" s="165"/>
      <c r="Q183" s="165"/>
      <c r="R183" s="165"/>
      <c r="S183" s="165"/>
      <c r="T183" s="165"/>
      <c r="U183" s="82"/>
    </row>
    <row r="184" spans="1:23" s="192" customFormat="1" x14ac:dyDescent="0.25">
      <c r="A184" s="193"/>
      <c r="B184" s="68"/>
      <c r="C184" s="25" t="s">
        <v>44</v>
      </c>
      <c r="D184" s="80">
        <v>2.2290771269509423E-3</v>
      </c>
      <c r="E184" s="80">
        <v>2.5575535941364416E-3</v>
      </c>
      <c r="F184" s="32"/>
      <c r="G184" s="32"/>
      <c r="H184" s="193"/>
      <c r="I184" s="72"/>
      <c r="J184" s="72"/>
      <c r="K184" s="72"/>
      <c r="L184" s="72"/>
      <c r="M184" s="165"/>
      <c r="N184" s="165"/>
      <c r="O184" s="165"/>
      <c r="P184" s="165"/>
      <c r="Q184" s="165"/>
      <c r="R184" s="165"/>
      <c r="S184" s="165"/>
      <c r="T184" s="165"/>
      <c r="U184" s="82"/>
    </row>
    <row r="185" spans="1:23" s="163" customFormat="1" x14ac:dyDescent="0.25">
      <c r="A185" s="25"/>
      <c r="B185" s="32"/>
      <c r="C185" s="25" t="s">
        <v>45</v>
      </c>
      <c r="D185" s="80">
        <v>2.0489347097455766E-3</v>
      </c>
      <c r="E185" s="80">
        <v>2.7187595225398944E-3</v>
      </c>
      <c r="F185" s="32"/>
      <c r="G185" s="32"/>
      <c r="H185" s="193"/>
      <c r="I185" s="72"/>
      <c r="J185" s="72"/>
      <c r="K185" s="72"/>
      <c r="L185" s="24"/>
      <c r="M185" s="165"/>
      <c r="N185" s="165"/>
      <c r="O185" s="165"/>
      <c r="P185" s="165"/>
      <c r="Q185" s="165"/>
      <c r="R185" s="165"/>
      <c r="S185" s="165"/>
      <c r="T185" s="165"/>
      <c r="U185" s="82"/>
    </row>
    <row r="186" spans="1:23" s="163" customFormat="1" x14ac:dyDescent="0.25">
      <c r="A186" s="25"/>
      <c r="B186" s="32"/>
      <c r="C186" s="25" t="s">
        <v>46</v>
      </c>
      <c r="D186" s="80">
        <v>2.0030755826011969E-3</v>
      </c>
      <c r="E186" s="80">
        <v>2.2370834622818434E-3</v>
      </c>
      <c r="F186" s="6"/>
      <c r="G186" s="3"/>
      <c r="H186" s="192"/>
      <c r="I186" s="192"/>
      <c r="J186" s="174"/>
      <c r="K186" s="109"/>
      <c r="L186" s="105"/>
      <c r="M186" s="165"/>
      <c r="N186" s="165"/>
      <c r="O186" s="165"/>
      <c r="P186" s="165"/>
      <c r="Q186" s="165"/>
      <c r="R186" s="165"/>
      <c r="S186" s="165"/>
      <c r="T186" s="165"/>
      <c r="U186" s="82"/>
    </row>
    <row r="187" spans="1:23" s="163" customFormat="1" x14ac:dyDescent="0.25">
      <c r="A187" s="25"/>
      <c r="B187" s="32"/>
      <c r="C187" s="9"/>
      <c r="D187" s="9"/>
      <c r="E187" s="192"/>
      <c r="F187" s="6"/>
      <c r="G187" s="3"/>
      <c r="H187" s="192"/>
      <c r="I187" s="192"/>
      <c r="J187" s="174"/>
      <c r="K187" s="109"/>
      <c r="L187" s="105"/>
      <c r="M187" s="165"/>
      <c r="N187" s="165"/>
      <c r="O187" s="165"/>
      <c r="P187" s="165"/>
      <c r="Q187" s="165"/>
      <c r="R187" s="165"/>
      <c r="S187" s="165"/>
      <c r="T187" s="165"/>
      <c r="U187" s="82"/>
    </row>
    <row r="188" spans="1:23" s="163" customFormat="1" x14ac:dyDescent="0.25">
      <c r="A188" s="25"/>
      <c r="B188" s="32"/>
      <c r="C188" s="25" t="s">
        <v>38</v>
      </c>
      <c r="D188" s="25" t="s">
        <v>39</v>
      </c>
      <c r="E188" s="25" t="s">
        <v>40</v>
      </c>
      <c r="F188" s="25" t="s">
        <v>41</v>
      </c>
      <c r="G188" s="25" t="s">
        <v>42</v>
      </c>
      <c r="H188" s="25" t="s">
        <v>43</v>
      </c>
      <c r="I188" s="25" t="s">
        <v>44</v>
      </c>
      <c r="J188" s="25" t="s">
        <v>45</v>
      </c>
      <c r="K188" s="25" t="s">
        <v>46</v>
      </c>
      <c r="L188" s="25" t="s">
        <v>47</v>
      </c>
      <c r="M188" s="25" t="s">
        <v>48</v>
      </c>
      <c r="N188" s="25" t="s">
        <v>49</v>
      </c>
      <c r="O188" s="25" t="s">
        <v>38</v>
      </c>
      <c r="P188" s="203" t="s">
        <v>39</v>
      </c>
      <c r="Q188" s="25" t="s">
        <v>40</v>
      </c>
      <c r="R188" s="25" t="s">
        <v>41</v>
      </c>
      <c r="S188" s="25" t="s">
        <v>42</v>
      </c>
      <c r="T188" s="25" t="s">
        <v>43</v>
      </c>
      <c r="U188" s="25" t="s">
        <v>44</v>
      </c>
      <c r="V188" s="25" t="s">
        <v>45</v>
      </c>
      <c r="W188" s="25" t="s">
        <v>46</v>
      </c>
    </row>
    <row r="189" spans="1:23" s="163" customFormat="1" x14ac:dyDescent="0.25">
      <c r="A189" s="25"/>
      <c r="B189" s="193" t="s">
        <v>100</v>
      </c>
      <c r="C189" s="109">
        <v>182.31654983999996</v>
      </c>
      <c r="D189" s="109">
        <v>237.27245788999997</v>
      </c>
      <c r="E189" s="109">
        <v>141.45922497000001</v>
      </c>
      <c r="F189" s="109">
        <v>126.66759463</v>
      </c>
      <c r="G189" s="109">
        <v>125.22001064999998</v>
      </c>
      <c r="H189" s="109">
        <v>117.57584976000001</v>
      </c>
      <c r="I189" s="109">
        <v>97.708073850000005</v>
      </c>
      <c r="J189" s="109">
        <v>76.628499939999998</v>
      </c>
      <c r="K189" s="109">
        <v>65.010237660000016</v>
      </c>
      <c r="L189" s="109">
        <v>99.291684210000014</v>
      </c>
      <c r="M189" s="109">
        <v>119.29879312000006</v>
      </c>
      <c r="N189" s="109">
        <v>139.64429948999998</v>
      </c>
      <c r="O189" s="109">
        <v>201.18610632000005</v>
      </c>
      <c r="P189" s="109">
        <v>206.45847237000004</v>
      </c>
      <c r="Q189" s="109">
        <v>220.71764663999997</v>
      </c>
      <c r="R189" s="109">
        <v>177.28209484999999</v>
      </c>
      <c r="S189" s="109">
        <v>329.3553368900001</v>
      </c>
      <c r="T189" s="109">
        <v>206.63872262000001</v>
      </c>
      <c r="U189" s="109">
        <v>209.28174177000002</v>
      </c>
      <c r="V189" s="109">
        <v>219.02353815000001</v>
      </c>
      <c r="W189" s="109">
        <v>136.85939113000001</v>
      </c>
    </row>
    <row r="190" spans="1:23" s="163" customFormat="1" x14ac:dyDescent="0.25">
      <c r="A190" s="25"/>
      <c r="B190" s="193" t="s">
        <v>101</v>
      </c>
      <c r="C190" s="109">
        <v>141.07162617000003</v>
      </c>
      <c r="D190" s="109">
        <v>149.29436217</v>
      </c>
      <c r="E190" s="109">
        <v>111.09920987999999</v>
      </c>
      <c r="F190" s="109">
        <v>113.28170515000001</v>
      </c>
      <c r="G190" s="109">
        <v>127.67920788000001</v>
      </c>
      <c r="H190" s="109">
        <v>76.563715999999985</v>
      </c>
      <c r="I190" s="109">
        <v>125.95273732999998</v>
      </c>
      <c r="J190" s="109">
        <v>130.24469820000002</v>
      </c>
      <c r="K190" s="109">
        <v>120.37393096999998</v>
      </c>
      <c r="L190" s="109">
        <v>133.94778004999998</v>
      </c>
      <c r="M190" s="109">
        <v>175.78664888</v>
      </c>
      <c r="N190" s="109">
        <v>177.94770712000005</v>
      </c>
      <c r="O190" s="109">
        <v>278.82758374000002</v>
      </c>
      <c r="P190" s="109">
        <v>205.98194476000003</v>
      </c>
      <c r="Q190" s="109">
        <v>186.43914744000006</v>
      </c>
      <c r="R190" s="109">
        <v>167.48080059</v>
      </c>
      <c r="S190" s="109">
        <v>243.11327419999998</v>
      </c>
      <c r="T190" s="109">
        <v>154.64015090000004</v>
      </c>
      <c r="U190" s="109">
        <v>177.28300719000003</v>
      </c>
      <c r="V190" s="109">
        <v>116.86436475999999</v>
      </c>
      <c r="W190" s="109">
        <v>148.46078551000005</v>
      </c>
    </row>
    <row r="191" spans="1:23" s="163" customFormat="1" x14ac:dyDescent="0.25">
      <c r="A191" s="25"/>
      <c r="B191" s="193" t="s">
        <v>102</v>
      </c>
      <c r="C191" s="109">
        <v>32.725992679999997</v>
      </c>
      <c r="D191" s="109">
        <v>14.64100337</v>
      </c>
      <c r="E191" s="109">
        <v>15.8979135</v>
      </c>
      <c r="F191" s="109">
        <v>15.332757189999999</v>
      </c>
      <c r="G191" s="109">
        <v>19.492569620000001</v>
      </c>
      <c r="H191" s="109">
        <v>23.180534630000004</v>
      </c>
      <c r="I191" s="109">
        <v>17.396905399999998</v>
      </c>
      <c r="J191" s="109">
        <v>14.642368960000001</v>
      </c>
      <c r="K191" s="109">
        <v>19.642754</v>
      </c>
      <c r="L191" s="109">
        <v>16.253950889999999</v>
      </c>
      <c r="M191" s="109">
        <v>14.83392394</v>
      </c>
      <c r="N191" s="109">
        <v>20.396017919999998</v>
      </c>
      <c r="O191" s="109">
        <v>24.202680740000002</v>
      </c>
      <c r="P191" s="109">
        <v>5.69216868</v>
      </c>
      <c r="Q191" s="109">
        <v>20.179304139999999</v>
      </c>
      <c r="R191" s="109">
        <v>17.809035829999999</v>
      </c>
      <c r="S191" s="109">
        <v>23.427047990000002</v>
      </c>
      <c r="T191" s="109">
        <v>11.20439667</v>
      </c>
      <c r="U191" s="109">
        <v>7.1023650199999997</v>
      </c>
      <c r="V191" s="109">
        <v>12.871824610000003</v>
      </c>
      <c r="W191" s="109">
        <v>16.88042145</v>
      </c>
    </row>
    <row r="192" spans="1:23" s="192" customFormat="1" x14ac:dyDescent="0.25">
      <c r="A192" s="25"/>
      <c r="B192" s="193" t="s">
        <v>106</v>
      </c>
      <c r="C192" s="109">
        <v>240.12707890999997</v>
      </c>
      <c r="D192" s="109">
        <v>116.63199768999999</v>
      </c>
      <c r="E192" s="109">
        <v>227.04992969</v>
      </c>
      <c r="F192" s="109">
        <v>46.702601860000001</v>
      </c>
      <c r="G192" s="109">
        <v>261.03623241999998</v>
      </c>
      <c r="H192" s="109">
        <v>186.51639996999998</v>
      </c>
      <c r="I192" s="109">
        <v>146.50957363999999</v>
      </c>
      <c r="J192" s="109">
        <v>78.193889289999987</v>
      </c>
      <c r="K192" s="109">
        <v>112.58497209999999</v>
      </c>
      <c r="L192" s="109">
        <v>751.98991547000014</v>
      </c>
      <c r="M192" s="109">
        <v>856.52594971000008</v>
      </c>
      <c r="N192" s="109">
        <v>243.39955065000001</v>
      </c>
      <c r="O192" s="109">
        <v>346.37103628000006</v>
      </c>
      <c r="P192" s="109">
        <v>360.49413670000007</v>
      </c>
      <c r="Q192" s="109">
        <v>288.82514911000004</v>
      </c>
      <c r="R192" s="109">
        <v>326.9790112</v>
      </c>
      <c r="S192" s="109">
        <v>865.55119041</v>
      </c>
      <c r="T192" s="109">
        <v>157.38321653</v>
      </c>
      <c r="U192" s="109">
        <v>269.60639239</v>
      </c>
      <c r="V192" s="109">
        <v>309.52208295999998</v>
      </c>
      <c r="W192" s="109">
        <v>209.23330186000001</v>
      </c>
    </row>
    <row r="193" spans="1:23" s="163" customFormat="1" x14ac:dyDescent="0.25">
      <c r="A193" s="25"/>
      <c r="B193" s="193" t="s">
        <v>5</v>
      </c>
      <c r="C193" s="109">
        <v>120.53392914000001</v>
      </c>
      <c r="D193" s="109">
        <v>149.13929138</v>
      </c>
      <c r="E193" s="109">
        <v>134.36526809</v>
      </c>
      <c r="F193" s="109">
        <v>93.145335560000007</v>
      </c>
      <c r="G193" s="109">
        <v>93.820346229999984</v>
      </c>
      <c r="H193" s="109">
        <v>55.235745959999996</v>
      </c>
      <c r="I193" s="109">
        <v>82.727779990000016</v>
      </c>
      <c r="J193" s="109">
        <v>122.44377885000003</v>
      </c>
      <c r="K193" s="109">
        <v>100.90058137000001</v>
      </c>
      <c r="L193" s="109">
        <v>76.151795650000011</v>
      </c>
      <c r="M193" s="109">
        <v>88.442763580000005</v>
      </c>
      <c r="N193" s="109">
        <v>123.87637343999998</v>
      </c>
      <c r="O193" s="109">
        <v>87.637773660000008</v>
      </c>
      <c r="P193" s="109">
        <v>78.20511977000001</v>
      </c>
      <c r="Q193" s="109">
        <v>141.34355346999999</v>
      </c>
      <c r="R193" s="109">
        <v>78.167516669999998</v>
      </c>
      <c r="S193" s="109">
        <v>72.161900599999996</v>
      </c>
      <c r="T193" s="109">
        <v>52.038477189999995</v>
      </c>
      <c r="U193" s="109">
        <v>6.2141822500000004</v>
      </c>
      <c r="V193" s="109">
        <v>38.329923270000002</v>
      </c>
      <c r="W193" s="109">
        <v>49.008342570000003</v>
      </c>
    </row>
    <row r="194" spans="1:23" s="163" customFormat="1" x14ac:dyDescent="0.25">
      <c r="A194" s="25"/>
      <c r="B194" s="193" t="s">
        <v>116</v>
      </c>
      <c r="C194" s="109">
        <v>18.996097070000001</v>
      </c>
      <c r="D194" s="109">
        <v>29.496230570000002</v>
      </c>
      <c r="E194" s="109">
        <v>24.461018129999999</v>
      </c>
      <c r="F194" s="109">
        <v>29.530984339999996</v>
      </c>
      <c r="G194" s="109">
        <v>32.528575590000003</v>
      </c>
      <c r="H194" s="109">
        <v>15.863114710000001</v>
      </c>
      <c r="I194" s="109">
        <v>22.973319420000003</v>
      </c>
      <c r="J194" s="109">
        <v>34.864361409999994</v>
      </c>
      <c r="K194" s="109">
        <v>37.270149699999997</v>
      </c>
      <c r="L194" s="109">
        <v>33.170238949999991</v>
      </c>
      <c r="M194" s="109">
        <v>25.792036890000002</v>
      </c>
      <c r="N194" s="109">
        <v>20.225419880000004</v>
      </c>
      <c r="O194" s="109">
        <v>25.259603890000001</v>
      </c>
      <c r="P194" s="109">
        <v>15.59536531</v>
      </c>
      <c r="Q194" s="109">
        <v>25.151629099999994</v>
      </c>
      <c r="R194" s="109">
        <v>20.96257404</v>
      </c>
      <c r="S194" s="109">
        <v>39.077244579999999</v>
      </c>
      <c r="T194" s="109">
        <v>22.54306034</v>
      </c>
      <c r="U194" s="109">
        <v>0.63953435000000003</v>
      </c>
      <c r="V194" s="109">
        <v>17.88277317</v>
      </c>
      <c r="W194" s="109">
        <v>34.755960080000001</v>
      </c>
    </row>
    <row r="195" spans="1:23" s="192" customFormat="1" x14ac:dyDescent="0.25">
      <c r="A195" s="25"/>
      <c r="B195" s="193" t="s">
        <v>113</v>
      </c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>
        <v>71.905270000000002</v>
      </c>
      <c r="S195" s="109"/>
      <c r="T195" s="109"/>
      <c r="U195" s="109"/>
      <c r="V195" s="109"/>
      <c r="W195" s="109"/>
    </row>
    <row r="196" spans="1:23" s="163" customFormat="1" x14ac:dyDescent="0.25">
      <c r="A196" s="25"/>
      <c r="B196" s="32" t="s">
        <v>22</v>
      </c>
      <c r="C196" s="109">
        <v>735.7712738099998</v>
      </c>
      <c r="D196" s="109">
        <v>696.47534306999989</v>
      </c>
      <c r="E196" s="109">
        <v>654.33256426000003</v>
      </c>
      <c r="F196" s="109">
        <v>424.66097872999995</v>
      </c>
      <c r="G196" s="109">
        <v>659.77694238999993</v>
      </c>
      <c r="H196" s="109">
        <v>474.93536102999991</v>
      </c>
      <c r="I196" s="109">
        <v>493.26838963</v>
      </c>
      <c r="J196" s="109">
        <v>457.01759664999997</v>
      </c>
      <c r="K196" s="109">
        <v>455.78262580000001</v>
      </c>
      <c r="L196" s="109">
        <v>1110.8053652200001</v>
      </c>
      <c r="M196" s="109">
        <v>1280.6801161200003</v>
      </c>
      <c r="N196" s="109">
        <v>725.48936849999996</v>
      </c>
      <c r="O196" s="109">
        <v>963.48478463000015</v>
      </c>
      <c r="P196" s="109">
        <v>872.42720759000019</v>
      </c>
      <c r="Q196" s="109">
        <v>882.65642990000015</v>
      </c>
      <c r="R196" s="109">
        <f t="shared" ref="R196:W196" si="21">SUM(R189:R195)</f>
        <v>860.58630317999985</v>
      </c>
      <c r="S196" s="109">
        <f t="shared" si="21"/>
        <v>1572.6859946700004</v>
      </c>
      <c r="T196" s="109">
        <f t="shared" si="21"/>
        <v>604.44802425</v>
      </c>
      <c r="U196" s="109">
        <f t="shared" si="21"/>
        <v>670.12722297000005</v>
      </c>
      <c r="V196" s="109">
        <f t="shared" si="21"/>
        <v>714.49450691999982</v>
      </c>
      <c r="W196" s="109">
        <f t="shared" si="21"/>
        <v>595.19820260000006</v>
      </c>
    </row>
    <row r="197" spans="1:23" s="163" customFormat="1" x14ac:dyDescent="0.25">
      <c r="A197" s="25"/>
      <c r="B197" s="32"/>
      <c r="C197" s="9"/>
      <c r="D197" s="9"/>
      <c r="E197" s="192"/>
      <c r="F197" s="6"/>
      <c r="G197" s="3"/>
      <c r="H197" s="193"/>
      <c r="I197" s="72"/>
      <c r="J197" s="174"/>
      <c r="K197" s="109"/>
      <c r="L197" s="105"/>
      <c r="M197" s="165"/>
      <c r="N197" s="165"/>
      <c r="O197" s="165"/>
      <c r="P197" s="165"/>
      <c r="Q197" s="165"/>
      <c r="R197" s="165"/>
      <c r="S197" s="165"/>
      <c r="T197" s="165"/>
      <c r="U197" s="82"/>
    </row>
    <row r="198" spans="1:23" s="163" customFormat="1" x14ac:dyDescent="0.25">
      <c r="A198" s="25"/>
      <c r="B198" s="32"/>
      <c r="C198" s="204">
        <v>206807.69879733206</v>
      </c>
      <c r="D198" s="204">
        <v>204785.59288828218</v>
      </c>
      <c r="E198" s="204">
        <v>208162.14381640183</v>
      </c>
      <c r="F198" s="204">
        <v>212128.29302172156</v>
      </c>
      <c r="G198" s="204">
        <v>216571.02265176032</v>
      </c>
      <c r="H198" s="204">
        <v>220076.71529356184</v>
      </c>
      <c r="I198" s="204">
        <v>221288.16615005169</v>
      </c>
      <c r="J198" s="204">
        <v>223051.32246344219</v>
      </c>
      <c r="K198" s="204">
        <v>227541.40171192144</v>
      </c>
      <c r="L198" s="204">
        <v>232322.48653322124</v>
      </c>
      <c r="M198" s="204">
        <v>235472.18646666119</v>
      </c>
      <c r="N198" s="204">
        <v>238927.44033185029</v>
      </c>
      <c r="O198" s="204">
        <v>243984.94155558059</v>
      </c>
      <c r="P198" s="204">
        <v>243432.48667695068</v>
      </c>
      <c r="Q198" s="204">
        <v>249026.26164846966</v>
      </c>
      <c r="R198" s="204">
        <v>253290.59857599888</v>
      </c>
      <c r="S198" s="204">
        <v>259758.71473051069</v>
      </c>
      <c r="T198" s="204">
        <v>263643.95094963192</v>
      </c>
      <c r="U198" s="204">
        <v>262018.83882565075</v>
      </c>
      <c r="V198" s="204">
        <v>262801.65678372001</v>
      </c>
      <c r="W198" s="204">
        <v>266059.90014914016</v>
      </c>
    </row>
    <row r="199" spans="1:23" s="163" customFormat="1" x14ac:dyDescent="0.25">
      <c r="A199" s="25"/>
      <c r="B199" s="32"/>
      <c r="C199" s="207">
        <f>C196/C198</f>
        <v>3.5577557222907972E-3</v>
      </c>
      <c r="D199" s="207">
        <f t="shared" ref="D199:W199" si="22">D196/D198</f>
        <v>3.4009977618393887E-3</v>
      </c>
      <c r="E199" s="207">
        <f t="shared" si="22"/>
        <v>3.1433792536126005E-3</v>
      </c>
      <c r="F199" s="207">
        <f t="shared" si="22"/>
        <v>2.0019063590282857E-3</v>
      </c>
      <c r="G199" s="207">
        <f t="shared" si="22"/>
        <v>3.0464691643022871E-3</v>
      </c>
      <c r="H199" s="207">
        <f t="shared" si="22"/>
        <v>2.1580445727594597E-3</v>
      </c>
      <c r="I199" s="207">
        <f t="shared" si="22"/>
        <v>2.2290771269509423E-3</v>
      </c>
      <c r="J199" s="207">
        <f t="shared" si="22"/>
        <v>2.0489347097455766E-3</v>
      </c>
      <c r="K199" s="207">
        <f t="shared" si="22"/>
        <v>2.0030755826011969E-3</v>
      </c>
      <c r="L199" s="207">
        <f t="shared" si="22"/>
        <v>4.7813080076566719E-3</v>
      </c>
      <c r="M199" s="207">
        <f t="shared" si="22"/>
        <v>5.4387744698727826E-3</v>
      </c>
      <c r="N199" s="207">
        <f t="shared" si="22"/>
        <v>3.0364422248543564E-3</v>
      </c>
      <c r="O199" s="207">
        <f t="shared" si="22"/>
        <v>3.9489518430403424E-3</v>
      </c>
      <c r="P199" s="207">
        <f t="shared" si="22"/>
        <v>3.5838569432508111E-3</v>
      </c>
      <c r="Q199" s="207">
        <f t="shared" si="22"/>
        <v>3.5444311136388308E-3</v>
      </c>
      <c r="R199" s="207">
        <f t="shared" si="22"/>
        <v>3.3976243414410986E-3</v>
      </c>
      <c r="S199" s="207">
        <f t="shared" si="22"/>
        <v>6.0544109032168543E-3</v>
      </c>
      <c r="T199" s="207">
        <f t="shared" si="22"/>
        <v>2.2926679033325415E-3</v>
      </c>
      <c r="U199" s="207">
        <f t="shared" si="22"/>
        <v>2.5575535941364416E-3</v>
      </c>
      <c r="V199" s="207">
        <f t="shared" si="22"/>
        <v>2.7187595225398944E-3</v>
      </c>
      <c r="W199" s="207">
        <f t="shared" si="22"/>
        <v>2.2370834622818434E-3</v>
      </c>
    </row>
    <row r="200" spans="1:23" s="163" customFormat="1" x14ac:dyDescent="0.25">
      <c r="A200" s="25"/>
      <c r="B200" s="32"/>
      <c r="C200" s="9"/>
      <c r="D200" s="9"/>
      <c r="E200" s="190"/>
      <c r="F200" s="6"/>
      <c r="G200" s="3"/>
      <c r="H200" s="193"/>
      <c r="I200" s="72"/>
      <c r="J200" s="174"/>
      <c r="K200" s="72"/>
      <c r="L200" s="72"/>
      <c r="M200" s="165"/>
      <c r="N200" s="165"/>
      <c r="O200" s="165"/>
      <c r="P200" s="165"/>
      <c r="Q200" s="165"/>
      <c r="R200" s="165"/>
      <c r="S200" s="165"/>
      <c r="T200" s="165"/>
      <c r="U200" s="82"/>
    </row>
    <row r="201" spans="1:23" s="163" customFormat="1" x14ac:dyDescent="0.25">
      <c r="A201" s="175"/>
      <c r="B201" s="148"/>
      <c r="C201" s="148"/>
      <c r="D201" s="181"/>
      <c r="E201" s="190"/>
      <c r="F201" s="76"/>
      <c r="G201" s="88"/>
      <c r="H201" s="88"/>
      <c r="I201" s="192"/>
      <c r="J201" s="17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82"/>
    </row>
    <row r="202" spans="1:23" s="163" customFormat="1" x14ac:dyDescent="0.25">
      <c r="A202" s="175"/>
      <c r="B202" s="148"/>
      <c r="C202" s="148"/>
      <c r="D202" s="181"/>
      <c r="E202" s="190"/>
      <c r="F202" s="76"/>
      <c r="G202" s="88"/>
      <c r="H202" s="88"/>
      <c r="I202" s="192"/>
      <c r="J202" s="17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82"/>
    </row>
    <row r="203" spans="1:23" s="163" customFormat="1" x14ac:dyDescent="0.25">
      <c r="A203" s="175"/>
      <c r="B203" s="148"/>
      <c r="C203" s="148"/>
      <c r="D203" s="181"/>
      <c r="E203" s="190"/>
      <c r="F203" s="76"/>
      <c r="G203" s="88"/>
      <c r="H203" s="88"/>
      <c r="I203" s="192"/>
      <c r="J203" s="17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82"/>
    </row>
    <row r="204" spans="1:23" s="163" customFormat="1" x14ac:dyDescent="0.25">
      <c r="A204" s="175"/>
      <c r="B204" s="148"/>
      <c r="C204" s="148"/>
      <c r="D204" s="181"/>
      <c r="E204" s="190"/>
      <c r="F204" s="76"/>
      <c r="G204" s="88"/>
      <c r="H204" s="88"/>
      <c r="I204" s="192"/>
      <c r="J204" s="17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82"/>
    </row>
    <row r="205" spans="1:23" s="163" customFormat="1" x14ac:dyDescent="0.25">
      <c r="A205" s="175"/>
      <c r="B205" s="148"/>
      <c r="C205" s="148"/>
      <c r="D205" s="181"/>
      <c r="E205" s="190"/>
      <c r="F205" s="76"/>
      <c r="G205" s="88"/>
      <c r="H205" s="88"/>
      <c r="I205" s="192"/>
      <c r="J205" s="17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82"/>
    </row>
    <row r="206" spans="1:23" s="163" customFormat="1" x14ac:dyDescent="0.25">
      <c r="A206" s="175"/>
      <c r="B206" s="148"/>
      <c r="C206" s="148"/>
      <c r="D206" s="181"/>
      <c r="E206" s="190"/>
      <c r="F206" s="76"/>
      <c r="G206" s="88"/>
      <c r="H206" s="88"/>
      <c r="I206" s="192"/>
      <c r="J206" s="17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82"/>
    </row>
    <row r="207" spans="1:23" x14ac:dyDescent="0.25">
      <c r="A207" s="168"/>
      <c r="B207" s="148"/>
      <c r="C207" s="148"/>
      <c r="D207" s="181"/>
      <c r="E207" s="190"/>
      <c r="F207" s="76"/>
      <c r="G207" s="88"/>
      <c r="H207" s="88"/>
      <c r="I207" s="192"/>
      <c r="J207" s="168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82"/>
    </row>
    <row r="208" spans="1:23" x14ac:dyDescent="0.25">
      <c r="A208" s="168"/>
      <c r="B208" s="148"/>
      <c r="C208" s="148"/>
      <c r="D208" s="181"/>
      <c r="E208" s="190"/>
      <c r="F208" s="76"/>
      <c r="G208" s="88"/>
      <c r="H208" s="88"/>
      <c r="I208" s="192"/>
      <c r="J208" s="168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82"/>
    </row>
    <row r="209" spans="1:30" x14ac:dyDescent="0.25">
      <c r="A209" s="168"/>
      <c r="B209" s="148"/>
      <c r="C209" s="148"/>
      <c r="D209" s="181"/>
      <c r="E209" s="76"/>
      <c r="F209" s="76"/>
      <c r="G209" s="88"/>
      <c r="H209" s="88"/>
      <c r="I209" s="192"/>
      <c r="J209" s="168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82"/>
    </row>
    <row r="210" spans="1:30" x14ac:dyDescent="0.25">
      <c r="A210" s="168"/>
      <c r="B210" s="148"/>
      <c r="C210" s="148"/>
      <c r="D210" s="148"/>
      <c r="E210" s="76"/>
      <c r="F210" s="76"/>
      <c r="G210" s="88"/>
      <c r="H210" s="88"/>
      <c r="I210" s="192"/>
      <c r="J210" s="168"/>
      <c r="K210" s="165"/>
      <c r="L210" s="165"/>
      <c r="M210" s="165"/>
      <c r="N210" s="164"/>
      <c r="O210" s="165"/>
      <c r="P210" s="164"/>
      <c r="Q210" s="165"/>
      <c r="R210" s="165"/>
      <c r="S210" s="164"/>
      <c r="T210" s="164"/>
      <c r="U210" s="82"/>
    </row>
    <row r="211" spans="1:30" x14ac:dyDescent="0.25">
      <c r="A211" s="98"/>
      <c r="B211" s="170"/>
      <c r="C211" s="170"/>
      <c r="D211" s="170"/>
      <c r="E211" s="76"/>
      <c r="F211" s="76"/>
      <c r="G211" s="88"/>
      <c r="H211" s="88"/>
      <c r="I211" s="192"/>
      <c r="J211" s="168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82"/>
    </row>
    <row r="212" spans="1:30" x14ac:dyDescent="0.25">
      <c r="A212" s="83"/>
      <c r="B212" s="153"/>
      <c r="C212" s="152"/>
      <c r="D212" s="76"/>
      <c r="E212" s="76"/>
      <c r="F212" s="76"/>
      <c r="G212" s="88"/>
      <c r="H212" s="88"/>
      <c r="I212" s="192"/>
      <c r="J212" s="83"/>
      <c r="K212" s="153"/>
      <c r="L212" s="152"/>
      <c r="M212" s="82"/>
      <c r="N212" s="82"/>
      <c r="O212" s="82"/>
      <c r="P212" s="82"/>
      <c r="Q212" s="82"/>
      <c r="R212" s="82"/>
      <c r="S212" s="82"/>
      <c r="T212" s="82"/>
      <c r="U212" s="82"/>
    </row>
    <row r="213" spans="1:30" x14ac:dyDescent="0.25">
      <c r="A213" s="83"/>
      <c r="B213" s="162"/>
      <c r="C213" s="152"/>
      <c r="D213" s="76"/>
      <c r="E213" s="76"/>
      <c r="F213" s="76"/>
      <c r="G213" s="88"/>
      <c r="H213" s="88"/>
      <c r="I213" s="192"/>
      <c r="J213" s="83"/>
      <c r="K213" s="169"/>
      <c r="L213" s="152"/>
      <c r="M213" s="82"/>
      <c r="N213" s="82"/>
      <c r="O213" s="82"/>
      <c r="P213" s="82"/>
      <c r="Q213" s="82"/>
      <c r="R213" s="82"/>
      <c r="S213" s="82"/>
      <c r="T213" s="82"/>
      <c r="U213" s="82"/>
    </row>
    <row r="214" spans="1:30" x14ac:dyDescent="0.25">
      <c r="A214" s="83"/>
      <c r="B214" s="153"/>
      <c r="C214" s="152"/>
      <c r="D214" s="76"/>
      <c r="E214" s="76"/>
      <c r="F214" s="76"/>
      <c r="G214" s="88"/>
      <c r="H214" s="88"/>
      <c r="I214" s="192"/>
      <c r="J214" s="83"/>
      <c r="K214" s="153"/>
      <c r="L214" s="152"/>
      <c r="M214" s="82"/>
      <c r="N214" s="82"/>
      <c r="O214" s="82"/>
      <c r="P214" s="82"/>
      <c r="Q214" s="82"/>
      <c r="R214" s="82"/>
      <c r="S214" s="82"/>
      <c r="T214" s="82"/>
      <c r="U214" s="82"/>
    </row>
    <row r="215" spans="1:30" x14ac:dyDescent="0.25">
      <c r="A215" s="83"/>
      <c r="B215" s="153"/>
      <c r="C215" s="152"/>
      <c r="D215" s="76"/>
      <c r="E215" s="76"/>
      <c r="F215" s="76"/>
      <c r="G215" s="88"/>
      <c r="H215" s="88"/>
      <c r="I215" s="192"/>
      <c r="J215" s="83"/>
      <c r="K215" s="153"/>
      <c r="L215" s="152"/>
      <c r="M215" s="82"/>
      <c r="N215" s="82"/>
      <c r="O215" s="82"/>
      <c r="P215" s="82"/>
      <c r="Q215" s="82"/>
      <c r="R215" s="82"/>
      <c r="S215" s="82"/>
      <c r="T215" s="82"/>
      <c r="U215" s="82"/>
    </row>
    <row r="216" spans="1:30" s="163" customFormat="1" ht="26.25" x14ac:dyDescent="0.4">
      <c r="A216" s="15" t="s">
        <v>29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1:30" x14ac:dyDescent="0.25">
      <c r="A217" s="83"/>
      <c r="B217" s="153"/>
      <c r="C217" s="152"/>
      <c r="D217" s="76"/>
      <c r="E217" s="76"/>
      <c r="F217" s="76"/>
      <c r="G217" s="88"/>
      <c r="H217" s="88"/>
      <c r="I217" s="192"/>
      <c r="J217" s="83"/>
      <c r="K217" s="67">
        <v>44896</v>
      </c>
      <c r="L217" s="67">
        <v>44927</v>
      </c>
      <c r="M217" s="67">
        <v>44958</v>
      </c>
      <c r="N217" s="67">
        <v>44986</v>
      </c>
      <c r="O217" s="67">
        <v>45017</v>
      </c>
      <c r="P217" s="67">
        <v>45047</v>
      </c>
      <c r="Q217" s="67">
        <v>45078</v>
      </c>
      <c r="R217" s="67">
        <v>45108</v>
      </c>
      <c r="S217" s="67">
        <v>45139</v>
      </c>
      <c r="T217" s="67">
        <v>45170</v>
      </c>
      <c r="U217" s="67">
        <v>45200</v>
      </c>
      <c r="V217" s="67">
        <v>45231</v>
      </c>
      <c r="W217" s="67">
        <v>45261</v>
      </c>
      <c r="X217" s="67">
        <v>45292</v>
      </c>
      <c r="Y217" s="67">
        <v>45323</v>
      </c>
      <c r="Z217" s="67">
        <v>45352</v>
      </c>
      <c r="AA217" s="67">
        <v>45383</v>
      </c>
      <c r="AB217" s="67">
        <v>45413</v>
      </c>
      <c r="AC217" s="67">
        <v>45444</v>
      </c>
      <c r="AD217" s="67">
        <v>45474</v>
      </c>
    </row>
    <row r="218" spans="1:30" x14ac:dyDescent="0.25">
      <c r="A218" s="83"/>
      <c r="B218" s="172">
        <f>D3</f>
        <v>45474</v>
      </c>
      <c r="C218" s="152"/>
      <c r="D218" s="76"/>
      <c r="E218" s="76"/>
      <c r="F218" s="76"/>
      <c r="G218" s="88"/>
      <c r="H218" s="88"/>
      <c r="I218" s="192"/>
      <c r="J218" s="173" t="s">
        <v>83</v>
      </c>
      <c r="K218" s="174" t="s">
        <v>8</v>
      </c>
      <c r="L218" s="174" t="s">
        <v>9</v>
      </c>
      <c r="M218" s="174" t="s">
        <v>10</v>
      </c>
      <c r="N218" s="174" t="s">
        <v>11</v>
      </c>
      <c r="O218" s="174" t="s">
        <v>12</v>
      </c>
      <c r="P218" s="174" t="s">
        <v>13</v>
      </c>
      <c r="Q218" s="174" t="s">
        <v>14</v>
      </c>
      <c r="R218" s="174" t="s">
        <v>15</v>
      </c>
      <c r="S218" s="174" t="s">
        <v>16</v>
      </c>
      <c r="T218" s="174" t="s">
        <v>36</v>
      </c>
      <c r="U218" s="51" t="s">
        <v>97</v>
      </c>
      <c r="V218" s="51" t="s">
        <v>98</v>
      </c>
      <c r="W218" s="174" t="s">
        <v>99</v>
      </c>
      <c r="X218" s="174" t="s">
        <v>105</v>
      </c>
      <c r="Y218" s="174" t="s">
        <v>107</v>
      </c>
      <c r="Z218" s="174" t="s">
        <v>112</v>
      </c>
      <c r="AA218" s="174" t="s">
        <v>114</v>
      </c>
      <c r="AB218" s="174" t="s">
        <v>120</v>
      </c>
      <c r="AC218" s="174" t="s">
        <v>121</v>
      </c>
      <c r="AD218" s="174" t="s">
        <v>15</v>
      </c>
    </row>
    <row r="219" spans="1:30" x14ac:dyDescent="0.25">
      <c r="A219" s="173" t="s">
        <v>83</v>
      </c>
      <c r="E219" s="192"/>
      <c r="F219" s="192"/>
      <c r="G219" s="192"/>
      <c r="H219" s="192"/>
      <c r="I219" s="192"/>
      <c r="J219" s="175" t="s">
        <v>86</v>
      </c>
      <c r="K219" s="176">
        <v>37.583677960000003</v>
      </c>
      <c r="L219" s="176">
        <v>44.916369920000001</v>
      </c>
      <c r="M219" s="176">
        <v>62.997429830000009</v>
      </c>
      <c r="N219" s="176">
        <v>41.911814440000008</v>
      </c>
      <c r="O219" s="176">
        <v>31.745941039999998</v>
      </c>
      <c r="P219" s="176">
        <v>40.617391090000005</v>
      </c>
      <c r="Q219" s="176">
        <v>77.298363049999992</v>
      </c>
      <c r="R219" s="176">
        <v>33.515465649999996</v>
      </c>
      <c r="S219" s="176">
        <v>16.48700015</v>
      </c>
      <c r="T219" s="176">
        <v>25.214350530000001</v>
      </c>
      <c r="U219" s="176">
        <v>41.764525579999997</v>
      </c>
      <c r="V219" s="200">
        <v>54.923287429999995</v>
      </c>
      <c r="W219" s="201">
        <v>48.288289560000003</v>
      </c>
      <c r="X219" s="201">
        <v>56.078063440000001</v>
      </c>
      <c r="Y219" s="201">
        <v>131.84218039999999</v>
      </c>
      <c r="Z219" s="204">
        <v>53.133711609999999</v>
      </c>
      <c r="AA219" s="204">
        <v>35.381461829999999</v>
      </c>
      <c r="AB219" s="204">
        <v>44.494819200000002</v>
      </c>
      <c r="AC219" s="204">
        <v>57.120711719999989</v>
      </c>
      <c r="AD219" s="204">
        <v>106.78552195</v>
      </c>
    </row>
    <row r="220" spans="1:30" x14ac:dyDescent="0.25">
      <c r="A220" s="175" t="s">
        <v>86</v>
      </c>
      <c r="B220" s="148">
        <f>INDEX($K$219:$AD$228,MATCH($A220,$J$219:$J$228,0),MATCH($B$218,$K$217:$AD$217,0))</f>
        <v>106.78552195</v>
      </c>
      <c r="E220" s="192"/>
      <c r="F220" s="192"/>
      <c r="G220" s="192"/>
      <c r="H220" s="192"/>
      <c r="I220" s="192"/>
      <c r="J220" s="175" t="s">
        <v>85</v>
      </c>
      <c r="K220" s="176">
        <v>180.90410109000001</v>
      </c>
      <c r="L220" s="176">
        <v>80.663437150000007</v>
      </c>
      <c r="M220" s="176">
        <v>65.820861579999999</v>
      </c>
      <c r="N220" s="176">
        <v>51.655862050000003</v>
      </c>
      <c r="O220" s="176">
        <v>40.052476720000001</v>
      </c>
      <c r="P220" s="176">
        <v>29.63548669</v>
      </c>
      <c r="Q220" s="176">
        <v>29.236645769999999</v>
      </c>
      <c r="R220" s="176">
        <v>81.360913339999982</v>
      </c>
      <c r="S220" s="176">
        <v>55.432726159999994</v>
      </c>
      <c r="T220" s="176">
        <v>22.234570420000001</v>
      </c>
      <c r="U220" s="176">
        <v>97.07805449</v>
      </c>
      <c r="V220" s="198">
        <v>54.571547719999998</v>
      </c>
      <c r="W220" s="201">
        <v>156.43358312000001</v>
      </c>
      <c r="X220" s="201">
        <v>15.883340909999999</v>
      </c>
      <c r="Y220" s="201">
        <v>51.941824939999997</v>
      </c>
      <c r="Z220" s="204">
        <v>75.117037289999999</v>
      </c>
      <c r="AA220" s="204">
        <v>36.935510740000005</v>
      </c>
      <c r="AB220" s="204">
        <v>25.796963129999998</v>
      </c>
      <c r="AC220" s="204">
        <v>17.28990975</v>
      </c>
      <c r="AD220" s="204">
        <v>110.48792307999999</v>
      </c>
    </row>
    <row r="221" spans="1:30" x14ac:dyDescent="0.25">
      <c r="A221" s="175" t="s">
        <v>85</v>
      </c>
      <c r="B221" s="148">
        <f t="shared" ref="B221:B228" si="23">INDEX($K$219:$AD$228,MATCH($A221,$J$219:$J$228,0),MATCH($B$218,$K$217:$AD$217,0))</f>
        <v>110.48792307999999</v>
      </c>
      <c r="E221" s="192"/>
      <c r="F221" s="192"/>
      <c r="G221" s="192"/>
      <c r="H221" s="192"/>
      <c r="I221" s="192"/>
      <c r="J221" s="175" t="s">
        <v>87</v>
      </c>
      <c r="K221" s="176">
        <v>1.5555555599999999</v>
      </c>
      <c r="L221" s="177">
        <v>0</v>
      </c>
      <c r="M221" s="177">
        <v>0</v>
      </c>
      <c r="N221" s="177">
        <v>0</v>
      </c>
      <c r="O221" s="177">
        <v>0</v>
      </c>
      <c r="P221" s="176">
        <v>38.683284280000002</v>
      </c>
      <c r="Q221" s="176">
        <v>0.73748685000000003</v>
      </c>
      <c r="R221" s="177">
        <v>0</v>
      </c>
      <c r="S221" s="177">
        <v>0</v>
      </c>
      <c r="T221" s="177">
        <v>0</v>
      </c>
      <c r="U221" s="194">
        <v>0</v>
      </c>
      <c r="V221" s="194">
        <v>0</v>
      </c>
      <c r="W221" s="201">
        <v>36.383277280000001</v>
      </c>
      <c r="X221" s="201">
        <v>0</v>
      </c>
      <c r="Y221" s="201">
        <v>0</v>
      </c>
      <c r="Z221" s="201">
        <v>0</v>
      </c>
      <c r="AA221" s="201"/>
      <c r="AB221" s="201">
        <v>0</v>
      </c>
      <c r="AC221" s="201">
        <v>2.1685558</v>
      </c>
      <c r="AD221" s="201">
        <v>7.7100189100000005</v>
      </c>
    </row>
    <row r="222" spans="1:30" x14ac:dyDescent="0.25">
      <c r="A222" s="175" t="s">
        <v>87</v>
      </c>
      <c r="B222" s="148">
        <f t="shared" si="23"/>
        <v>7.7100189100000005</v>
      </c>
      <c r="E222" s="192"/>
      <c r="F222" s="192"/>
      <c r="G222" s="192"/>
      <c r="H222" s="192"/>
      <c r="I222" s="192"/>
      <c r="J222" s="175" t="s">
        <v>88</v>
      </c>
      <c r="K222" s="177">
        <v>0</v>
      </c>
      <c r="L222" s="177">
        <v>0</v>
      </c>
      <c r="M222" s="176">
        <v>3.9663777499999999</v>
      </c>
      <c r="N222" s="177">
        <v>0</v>
      </c>
      <c r="O222" s="177">
        <v>0</v>
      </c>
      <c r="P222" s="177">
        <v>0</v>
      </c>
      <c r="Q222" s="177">
        <v>0</v>
      </c>
      <c r="R222" s="177">
        <v>0</v>
      </c>
      <c r="S222" s="177">
        <v>0</v>
      </c>
      <c r="T222" s="177">
        <v>0</v>
      </c>
      <c r="U222" s="194">
        <v>10.428081390000001</v>
      </c>
      <c r="V222" s="194">
        <v>0</v>
      </c>
      <c r="W222" s="201">
        <v>0</v>
      </c>
      <c r="X222" s="201">
        <v>1.02775006</v>
      </c>
      <c r="Y222" s="201">
        <v>0</v>
      </c>
      <c r="Z222" s="201">
        <v>0</v>
      </c>
      <c r="AA222" s="201"/>
      <c r="AB222" s="201">
        <v>0</v>
      </c>
      <c r="AC222" s="201">
        <v>0</v>
      </c>
      <c r="AD222" s="201">
        <v>0</v>
      </c>
    </row>
    <row r="223" spans="1:30" x14ac:dyDescent="0.25">
      <c r="A223" s="175" t="s">
        <v>88</v>
      </c>
      <c r="B223" s="148">
        <f t="shared" si="23"/>
        <v>0</v>
      </c>
      <c r="E223" s="192"/>
      <c r="F223" s="192"/>
      <c r="G223" s="192"/>
      <c r="H223" s="192"/>
      <c r="I223" s="192"/>
      <c r="J223" s="175" t="s">
        <v>84</v>
      </c>
      <c r="K223" s="176">
        <v>45.043077090000004</v>
      </c>
      <c r="L223" s="176">
        <v>85.740513039999996</v>
      </c>
      <c r="M223" s="176">
        <v>82.916095430000013</v>
      </c>
      <c r="N223" s="176">
        <v>16.811054070000001</v>
      </c>
      <c r="O223" s="176">
        <v>26.190742149999998</v>
      </c>
      <c r="P223" s="176">
        <v>77.200750139999997</v>
      </c>
      <c r="Q223" s="176">
        <v>31.043011700000001</v>
      </c>
      <c r="R223" s="176">
        <v>9.7831075900000002</v>
      </c>
      <c r="S223" s="176">
        <v>6.7156362600000001</v>
      </c>
      <c r="T223" s="176">
        <v>32.39291326</v>
      </c>
      <c r="U223" s="176">
        <v>48.408057530000001</v>
      </c>
      <c r="V223" s="199">
        <v>13.606918319999998</v>
      </c>
      <c r="W223" s="201">
        <v>19.934304400000002</v>
      </c>
      <c r="X223" s="201">
        <v>34.299885129999993</v>
      </c>
      <c r="Y223" s="201">
        <v>17.473713190000002</v>
      </c>
      <c r="Z223" s="204">
        <v>10.941618780000001</v>
      </c>
      <c r="AA223" s="204">
        <v>5.5203754299999996</v>
      </c>
      <c r="AB223" s="204">
        <v>26.682153020000005</v>
      </c>
      <c r="AC223" s="204">
        <v>14.278349969999999</v>
      </c>
      <c r="AD223" s="204">
        <v>11.19224449</v>
      </c>
    </row>
    <row r="224" spans="1:30" x14ac:dyDescent="0.25">
      <c r="A224" s="175" t="s">
        <v>84</v>
      </c>
      <c r="B224" s="148">
        <f t="shared" si="23"/>
        <v>11.19224449</v>
      </c>
      <c r="E224" s="192"/>
      <c r="F224" s="192"/>
      <c r="G224" s="192"/>
      <c r="H224" s="192"/>
      <c r="I224" s="192"/>
      <c r="J224" s="175" t="s">
        <v>89</v>
      </c>
      <c r="K224" s="177">
        <v>0</v>
      </c>
      <c r="L224" s="177">
        <v>0</v>
      </c>
      <c r="M224" s="177">
        <v>0</v>
      </c>
      <c r="N224" s="177">
        <v>0</v>
      </c>
      <c r="O224" s="176">
        <v>0.22065103</v>
      </c>
      <c r="P224" s="176">
        <v>2.01053098</v>
      </c>
      <c r="Q224" s="176">
        <v>0.32934126000000002</v>
      </c>
      <c r="R224" s="177">
        <v>0</v>
      </c>
      <c r="S224" s="177">
        <v>0</v>
      </c>
      <c r="T224" s="177">
        <v>0</v>
      </c>
      <c r="U224" s="194">
        <v>0</v>
      </c>
      <c r="V224" s="194">
        <v>0</v>
      </c>
      <c r="W224" s="201">
        <v>0</v>
      </c>
      <c r="X224" s="201">
        <v>0</v>
      </c>
      <c r="Y224" s="201">
        <v>0</v>
      </c>
      <c r="Z224" s="204">
        <v>0</v>
      </c>
      <c r="AA224" s="204"/>
      <c r="AB224" s="204">
        <v>1.39362239</v>
      </c>
      <c r="AC224" s="204">
        <v>5.2953638600000001</v>
      </c>
      <c r="AD224" s="204">
        <v>0.24662400000000001</v>
      </c>
    </row>
    <row r="225" spans="1:30" x14ac:dyDescent="0.25">
      <c r="A225" s="175" t="s">
        <v>89</v>
      </c>
      <c r="B225" s="148">
        <f t="shared" si="23"/>
        <v>0.24662400000000001</v>
      </c>
      <c r="E225" s="192"/>
      <c r="F225" s="192"/>
      <c r="G225" s="192"/>
      <c r="H225" s="192"/>
      <c r="I225" s="192"/>
      <c r="J225" s="175" t="s">
        <v>90</v>
      </c>
      <c r="K225" s="176">
        <v>459.92578787999997</v>
      </c>
      <c r="L225" s="176">
        <v>462.42793276999998</v>
      </c>
      <c r="M225" s="176">
        <v>436.95457742000002</v>
      </c>
      <c r="N225" s="176">
        <v>312.91515890999995</v>
      </c>
      <c r="O225" s="176">
        <v>561.56713145000003</v>
      </c>
      <c r="P225" s="176">
        <v>286.07560703999997</v>
      </c>
      <c r="Q225" s="176">
        <v>350.48563959000001</v>
      </c>
      <c r="R225" s="176">
        <v>332.35811007000001</v>
      </c>
      <c r="S225" s="176">
        <v>377.14726322999996</v>
      </c>
      <c r="T225" s="176">
        <v>1030.96353101</v>
      </c>
      <c r="U225" s="176">
        <v>1083.00139713</v>
      </c>
      <c r="V225" s="197">
        <v>600.81154533000006</v>
      </c>
      <c r="W225" s="201">
        <v>702.44533027</v>
      </c>
      <c r="X225" s="201">
        <v>765.1381680500001</v>
      </c>
      <c r="Y225" s="201">
        <v>642.48324229000002</v>
      </c>
      <c r="Z225" s="204">
        <v>704.14486486999999</v>
      </c>
      <c r="AA225" s="204">
        <v>664.51942799000017</v>
      </c>
      <c r="AB225" s="204">
        <v>524.78981598000007</v>
      </c>
      <c r="AC225" s="204">
        <f>563.84585315+AC141</f>
        <v>635.75112315000001</v>
      </c>
      <c r="AD225" s="204">
        <f>336.51941341+V195</f>
        <v>336.51941341000003</v>
      </c>
    </row>
    <row r="226" spans="1:30" x14ac:dyDescent="0.25">
      <c r="A226" s="175" t="s">
        <v>90</v>
      </c>
      <c r="B226" s="148">
        <f t="shared" si="23"/>
        <v>336.51941341000003</v>
      </c>
      <c r="E226" s="192"/>
      <c r="F226" s="192"/>
      <c r="G226" s="192"/>
      <c r="H226" s="192"/>
      <c r="I226" s="192"/>
      <c r="J226" s="175" t="s">
        <v>91</v>
      </c>
      <c r="K226" s="176">
        <v>10.759074229999998</v>
      </c>
      <c r="L226" s="176">
        <v>22.727090189999998</v>
      </c>
      <c r="M226" s="176">
        <v>1.67722225</v>
      </c>
      <c r="N226" s="177">
        <v>0</v>
      </c>
      <c r="O226" s="177">
        <v>0</v>
      </c>
      <c r="P226" s="176">
        <v>0.71231081000000007</v>
      </c>
      <c r="Q226" s="176">
        <v>4.1379014100000004</v>
      </c>
      <c r="R226" s="177">
        <v>0</v>
      </c>
      <c r="S226" s="177">
        <v>0</v>
      </c>
      <c r="T226" s="177">
        <v>0</v>
      </c>
      <c r="U226" s="194">
        <v>0</v>
      </c>
      <c r="V226" s="201">
        <v>1.5760696999999999</v>
      </c>
      <c r="W226" s="201">
        <v>0</v>
      </c>
      <c r="X226" s="201">
        <v>0</v>
      </c>
      <c r="Y226" s="201">
        <v>38.915469080000001</v>
      </c>
      <c r="Z226" s="204">
        <v>17.249070629999999</v>
      </c>
      <c r="AA226" s="204">
        <v>6.0374165899999994</v>
      </c>
      <c r="AB226" s="204">
        <v>0</v>
      </c>
      <c r="AC226" s="204">
        <v>1.64351745</v>
      </c>
      <c r="AD226" s="204">
        <v>0.40772111999999999</v>
      </c>
    </row>
    <row r="227" spans="1:30" x14ac:dyDescent="0.25">
      <c r="A227" s="85" t="s">
        <v>117</v>
      </c>
      <c r="B227" s="148">
        <f t="shared" si="23"/>
        <v>141.14503995999999</v>
      </c>
      <c r="E227" s="192"/>
      <c r="F227" s="192"/>
      <c r="G227" s="192"/>
      <c r="H227" s="192"/>
      <c r="I227" s="192"/>
      <c r="J227" s="85" t="s">
        <v>117</v>
      </c>
      <c r="AA227" s="204">
        <v>824.29180209000003</v>
      </c>
      <c r="AB227" s="204">
        <v>53.195920530000002</v>
      </c>
      <c r="AC227" s="201">
        <v>8.4849612699999994</v>
      </c>
      <c r="AD227" s="201">
        <v>141.14503995999999</v>
      </c>
    </row>
    <row r="228" spans="1:30" x14ac:dyDescent="0.25">
      <c r="A228" s="175" t="s">
        <v>91</v>
      </c>
      <c r="B228" s="148">
        <f t="shared" si="23"/>
        <v>0.40772111999999999</v>
      </c>
      <c r="J228" s="175" t="s">
        <v>21</v>
      </c>
      <c r="K228" s="176">
        <f t="shared" ref="K228:Z228" si="24">SUM(K219:K226)</f>
        <v>735.77127381000003</v>
      </c>
      <c r="L228" s="176">
        <f t="shared" si="24"/>
        <v>696.47534307000001</v>
      </c>
      <c r="M228" s="176">
        <f t="shared" si="24"/>
        <v>654.33256426000003</v>
      </c>
      <c r="N228" s="176">
        <f t="shared" si="24"/>
        <v>423.29388946999995</v>
      </c>
      <c r="O228" s="176">
        <f t="shared" si="24"/>
        <v>659.77694239000004</v>
      </c>
      <c r="P228" s="176">
        <f t="shared" si="24"/>
        <v>474.93536103000002</v>
      </c>
      <c r="Q228" s="176">
        <f t="shared" si="24"/>
        <v>493.26838962999994</v>
      </c>
      <c r="R228" s="176">
        <f t="shared" si="24"/>
        <v>457.01759664999997</v>
      </c>
      <c r="S228" s="176">
        <f t="shared" si="24"/>
        <v>455.78262579999995</v>
      </c>
      <c r="T228" s="176">
        <f t="shared" si="24"/>
        <v>1110.8053652200001</v>
      </c>
      <c r="U228" s="176">
        <f t="shared" si="24"/>
        <v>1280.6801161200001</v>
      </c>
      <c r="V228" s="176">
        <f t="shared" si="24"/>
        <v>725.48936850000007</v>
      </c>
      <c r="W228" s="176">
        <f t="shared" si="24"/>
        <v>963.48478463000004</v>
      </c>
      <c r="X228" s="176">
        <f t="shared" si="24"/>
        <v>872.42720759000008</v>
      </c>
      <c r="Y228" s="176">
        <f t="shared" si="24"/>
        <v>882.65642990000003</v>
      </c>
      <c r="Z228" s="176">
        <f t="shared" si="24"/>
        <v>860.58630317999996</v>
      </c>
      <c r="AA228" s="176">
        <f>SUM(AA219:AA227)</f>
        <v>1572.6859946700001</v>
      </c>
      <c r="AB228" s="176">
        <f>SUM(AB219:AB227)</f>
        <v>676.35329425000009</v>
      </c>
      <c r="AC228" s="176">
        <f>SUM(AC219:AC227)</f>
        <v>742.03249297000002</v>
      </c>
      <c r="AD228" s="176">
        <f>SUM(AD219:AD227)</f>
        <v>714.49450692000005</v>
      </c>
    </row>
  </sheetData>
  <mergeCells count="9">
    <mergeCell ref="D164:E164"/>
    <mergeCell ref="F164:G164"/>
    <mergeCell ref="F124:G124"/>
    <mergeCell ref="H124:I124"/>
    <mergeCell ref="B123:C123"/>
    <mergeCell ref="E37:F37"/>
    <mergeCell ref="G37:H37"/>
    <mergeCell ref="D82:E82"/>
    <mergeCell ref="F82:G8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showGridLines="0" tabSelected="1" zoomScale="80" zoomScaleNormal="80" workbookViewId="0">
      <selection activeCell="P51" sqref="P51"/>
    </sheetView>
  </sheetViews>
  <sheetFormatPr defaultColWidth="8.85546875" defaultRowHeight="15" x14ac:dyDescent="0.25"/>
  <cols>
    <col min="1" max="1" width="8.85546875" style="107"/>
    <col min="2" max="3" width="1.28515625" style="107" customWidth="1"/>
    <col min="4" max="4" width="11.42578125" style="107" customWidth="1"/>
    <col min="5" max="5" width="10" style="107" customWidth="1"/>
    <col min="6" max="9" width="7.7109375" style="107" customWidth="1"/>
    <col min="10" max="10" width="7.140625" style="107" customWidth="1"/>
    <col min="11" max="12" width="7.7109375" style="107" customWidth="1"/>
    <col min="13" max="13" width="10.42578125" style="107" customWidth="1"/>
    <col min="14" max="14" width="7.7109375" style="107" customWidth="1"/>
    <col min="15" max="15" width="14.28515625" style="107" customWidth="1"/>
    <col min="16" max="17" width="11.140625" style="107" customWidth="1"/>
    <col min="18" max="18" width="11.5703125" style="107" customWidth="1"/>
    <col min="19" max="20" width="9.7109375" style="107" customWidth="1"/>
    <col min="21" max="21" width="11.85546875" style="107" bestFit="1" customWidth="1"/>
    <col min="22" max="22" width="11.140625" style="107" customWidth="1"/>
    <col min="23" max="23" width="14.42578125" style="107" customWidth="1"/>
    <col min="24" max="24" width="8.7109375" style="107" customWidth="1"/>
    <col min="25" max="25" width="9.85546875" style="107" customWidth="1"/>
    <col min="26" max="26" width="16.5703125" style="107" customWidth="1"/>
    <col min="27" max="27" width="11.28515625" style="107" customWidth="1"/>
    <col min="28" max="28" width="14" style="107" customWidth="1"/>
    <col min="29" max="29" width="8.42578125" style="107" customWidth="1"/>
    <col min="30" max="30" width="9.140625" style="107" bestFit="1" customWidth="1"/>
    <col min="31" max="31" width="3.85546875" style="77" customWidth="1"/>
    <col min="32" max="32" width="9.7109375" style="77" customWidth="1"/>
    <col min="33" max="37" width="5.85546875" style="77" customWidth="1"/>
    <col min="38" max="16384" width="8.85546875" style="77"/>
  </cols>
  <sheetData>
    <row r="1" spans="1:30" ht="43.15" customHeight="1" x14ac:dyDescent="0.5">
      <c r="B1" s="4"/>
      <c r="C1" s="4"/>
      <c r="D1" s="103" t="s">
        <v>23</v>
      </c>
      <c r="E1" s="4"/>
      <c r="F1" s="4"/>
      <c r="G1" s="4"/>
      <c r="H1" s="4"/>
      <c r="I1" s="4"/>
      <c r="J1" s="4"/>
      <c r="K1" s="4"/>
      <c r="L1" s="4"/>
      <c r="M1" s="4"/>
      <c r="N1" s="210">
        <v>45474</v>
      </c>
      <c r="O1" s="210"/>
      <c r="P1" s="210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6.95" customHeight="1" x14ac:dyDescent="0.3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</row>
    <row r="3" spans="1:30" ht="7.15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130" customFormat="1" ht="20.45" customHeight="1" x14ac:dyDescent="0.25">
      <c r="A4" s="7"/>
      <c r="B4" s="111"/>
      <c r="C4" s="111"/>
      <c r="D4" s="8" t="s">
        <v>94</v>
      </c>
      <c r="E4" s="112"/>
      <c r="F4" s="112"/>
      <c r="G4" s="13" t="s">
        <v>75</v>
      </c>
      <c r="H4" s="214">
        <f>Сводные!E6</f>
        <v>1685.4315206899973</v>
      </c>
      <c r="I4" s="214"/>
      <c r="J4" s="112"/>
      <c r="K4" s="8" t="s">
        <v>92</v>
      </c>
      <c r="L4" s="113"/>
      <c r="M4" s="113"/>
      <c r="N4" s="13" t="s">
        <v>75</v>
      </c>
      <c r="O4" s="206">
        <f>Сводные!E5</f>
        <v>3.7406800268243584E-3</v>
      </c>
      <c r="P4" s="34"/>
      <c r="Q4" s="8" t="s">
        <v>93</v>
      </c>
      <c r="R4" s="113"/>
      <c r="S4" s="113"/>
      <c r="T4" s="13" t="s">
        <v>75</v>
      </c>
      <c r="U4" s="115">
        <f>Сводные!E8</f>
        <v>985.37003786999958</v>
      </c>
      <c r="V4" s="171" t="s">
        <v>34</v>
      </c>
      <c r="W4" s="113"/>
      <c r="X4" s="13" t="s">
        <v>75</v>
      </c>
      <c r="Y4" s="114">
        <f>Сводные!E7</f>
        <v>3.592731596877724E-2</v>
      </c>
      <c r="Z4" s="171" t="s">
        <v>31</v>
      </c>
      <c r="AA4" s="113"/>
      <c r="AB4" s="113"/>
      <c r="AC4" s="13" t="s">
        <v>75</v>
      </c>
      <c r="AD4" s="114">
        <f>Сводные!E4</f>
        <v>1.1733725289098731E-3</v>
      </c>
    </row>
    <row r="5" spans="1:30" s="131" customFormat="1" ht="15" customHeight="1" x14ac:dyDescent="0.25">
      <c r="A5" s="10"/>
      <c r="B5" s="12"/>
      <c r="C5" s="12"/>
      <c r="D5" s="215">
        <f>Сводные!D6</f>
        <v>10792.697407219997</v>
      </c>
      <c r="E5" s="215"/>
      <c r="F5" s="11"/>
      <c r="G5" s="13" t="s">
        <v>20</v>
      </c>
      <c r="H5" s="214">
        <f>Сводные!F6</f>
        <v>127.63589755999783</v>
      </c>
      <c r="I5" s="214"/>
      <c r="J5" s="11"/>
      <c r="K5" s="216">
        <f>Сводные!D5</f>
        <v>4.1067843861053555E-2</v>
      </c>
      <c r="L5" s="216"/>
      <c r="M5" s="11"/>
      <c r="N5" s="13" t="s">
        <v>20</v>
      </c>
      <c r="O5" s="114">
        <f>Сводные!F5</f>
        <v>3.6442895600313774E-4</v>
      </c>
      <c r="P5" s="34"/>
      <c r="Q5" s="217">
        <f>Сводные!D8</f>
        <v>3643.6484940300002</v>
      </c>
      <c r="R5" s="217"/>
      <c r="S5" s="217"/>
      <c r="T5" s="13" t="s">
        <v>20</v>
      </c>
      <c r="U5" s="115">
        <f>Сводные!F8</f>
        <v>176.58714619000011</v>
      </c>
      <c r="V5" s="211">
        <f>Сводные!D7</f>
        <v>0.32781277196404979</v>
      </c>
      <c r="W5" s="211"/>
      <c r="X5" s="13" t="s">
        <v>20</v>
      </c>
      <c r="Y5" s="114">
        <f>Сводные!F7</f>
        <v>2.726850546749926E-3</v>
      </c>
      <c r="Z5" s="211">
        <f>Сводные!D4</f>
        <v>2.7605280126374823E-2</v>
      </c>
      <c r="AA5" s="211"/>
      <c r="AB5" s="116"/>
      <c r="AC5" s="13" t="s">
        <v>20</v>
      </c>
      <c r="AD5" s="114">
        <f>Сводные!F4</f>
        <v>1.3397236056336692E-4</v>
      </c>
    </row>
    <row r="6" spans="1:30" s="131" customFormat="1" ht="15" customHeight="1" x14ac:dyDescent="0.25">
      <c r="A6" s="10"/>
      <c r="B6" s="12"/>
      <c r="C6" s="12"/>
      <c r="D6" s="215"/>
      <c r="E6" s="215"/>
      <c r="F6" s="11"/>
      <c r="G6" s="11"/>
      <c r="H6" s="11"/>
      <c r="I6" s="11"/>
      <c r="J6" s="11"/>
      <c r="K6" s="216"/>
      <c r="L6" s="216"/>
      <c r="M6" s="11"/>
      <c r="N6" s="11"/>
      <c r="O6" s="11"/>
      <c r="P6" s="117"/>
      <c r="Q6" s="217"/>
      <c r="R6" s="217"/>
      <c r="S6" s="217"/>
      <c r="T6" s="11"/>
      <c r="U6" s="11"/>
      <c r="V6" s="211"/>
      <c r="W6" s="211"/>
      <c r="X6" s="118"/>
      <c r="Y6" s="118"/>
      <c r="Z6" s="211"/>
      <c r="AA6" s="211"/>
      <c r="AB6" s="116"/>
      <c r="AC6" s="117"/>
      <c r="AD6" s="118"/>
    </row>
    <row r="7" spans="1:30" s="131" customFormat="1" ht="15" customHeight="1" x14ac:dyDescent="0.3">
      <c r="A7" s="10"/>
      <c r="B7" s="12"/>
      <c r="C7" s="12"/>
      <c r="D7" s="119"/>
      <c r="E7" s="119"/>
      <c r="F7" s="11"/>
      <c r="G7" s="11"/>
      <c r="H7" s="11"/>
      <c r="I7" s="11"/>
      <c r="J7" s="11"/>
      <c r="K7" s="46"/>
      <c r="L7" s="46"/>
      <c r="M7" s="11"/>
      <c r="N7" s="11"/>
      <c r="O7" s="11"/>
      <c r="P7" s="117"/>
      <c r="Q7" s="120"/>
      <c r="R7" s="120"/>
      <c r="S7" s="120"/>
      <c r="T7" s="11"/>
      <c r="U7" s="11"/>
      <c r="V7" s="121"/>
      <c r="W7" s="121"/>
      <c r="X7" s="118"/>
      <c r="Y7" s="118"/>
      <c r="Z7" s="121"/>
      <c r="AA7" s="121"/>
      <c r="AB7" s="116"/>
      <c r="AC7" s="117"/>
      <c r="AD7" s="118"/>
    </row>
    <row r="8" spans="1:30" s="131" customFormat="1" ht="15" customHeight="1" x14ac:dyDescent="0.3">
      <c r="A8" s="10"/>
      <c r="B8" s="12"/>
      <c r="C8" s="12"/>
      <c r="D8" s="8"/>
      <c r="E8" s="4"/>
      <c r="F8" s="11"/>
      <c r="G8" s="11"/>
      <c r="H8" s="11"/>
      <c r="I8" s="11"/>
      <c r="J8" s="11"/>
      <c r="K8" s="8"/>
      <c r="L8" s="4"/>
      <c r="M8" s="11"/>
      <c r="N8" s="11"/>
      <c r="O8" s="11"/>
      <c r="P8" s="117"/>
      <c r="Q8" s="8"/>
      <c r="R8" s="4"/>
      <c r="S8" s="4"/>
      <c r="T8" s="4"/>
      <c r="U8" s="11"/>
      <c r="V8" s="8"/>
      <c r="W8" s="4"/>
      <c r="X8" s="4"/>
      <c r="Y8" s="4"/>
      <c r="Z8" s="128"/>
      <c r="AA8" s="128"/>
      <c r="AB8" s="128"/>
      <c r="AC8" s="128"/>
      <c r="AD8" s="118"/>
    </row>
    <row r="9" spans="1:30" s="131" customFormat="1" ht="15" customHeight="1" x14ac:dyDescent="0.5">
      <c r="A9" s="10"/>
      <c r="B9" s="12"/>
      <c r="C9" s="12"/>
      <c r="D9" s="35"/>
      <c r="E9" s="35"/>
      <c r="F9" s="11"/>
      <c r="G9" s="13"/>
      <c r="H9" s="115"/>
      <c r="I9" s="115"/>
      <c r="J9" s="11"/>
      <c r="K9" s="35"/>
      <c r="L9" s="35"/>
      <c r="M9" s="11"/>
      <c r="N9" s="13"/>
      <c r="O9" s="114"/>
      <c r="P9" s="117"/>
      <c r="Q9" s="122"/>
      <c r="R9" s="122"/>
      <c r="S9" s="120"/>
      <c r="T9" s="13"/>
      <c r="U9" s="115"/>
      <c r="V9" s="4"/>
      <c r="W9" s="4"/>
      <c r="X9" s="13"/>
      <c r="Y9" s="115"/>
      <c r="Z9" s="8"/>
      <c r="AA9" s="4"/>
      <c r="AB9" s="4"/>
      <c r="AC9" s="13"/>
      <c r="AD9" s="115"/>
    </row>
    <row r="10" spans="1:30" s="131" customFormat="1" ht="15" customHeight="1" x14ac:dyDescent="0.5">
      <c r="A10" s="10"/>
      <c r="B10" s="12"/>
      <c r="C10" s="12"/>
      <c r="D10" s="122"/>
      <c r="E10" s="122"/>
      <c r="F10" s="4"/>
      <c r="G10" s="13"/>
      <c r="H10" s="115"/>
      <c r="I10" s="115"/>
      <c r="J10" s="11"/>
      <c r="K10" s="47"/>
      <c r="L10" s="47"/>
      <c r="M10" s="4"/>
      <c r="N10" s="13"/>
      <c r="O10" s="114"/>
      <c r="P10" s="117"/>
      <c r="Q10" s="122"/>
      <c r="R10" s="122"/>
      <c r="S10" s="120"/>
      <c r="T10" s="13"/>
      <c r="U10" s="115"/>
      <c r="V10" s="122"/>
      <c r="W10" s="122"/>
      <c r="X10" s="13"/>
      <c r="Y10" s="115"/>
      <c r="Z10" s="122"/>
      <c r="AA10" s="122"/>
      <c r="AB10" s="4"/>
      <c r="AC10" s="13"/>
      <c r="AD10" s="115"/>
    </row>
    <row r="11" spans="1:30" s="131" customFormat="1" ht="15" customHeight="1" x14ac:dyDescent="0.5">
      <c r="A11" s="10"/>
      <c r="B11" s="12"/>
      <c r="C11" s="12"/>
      <c r="D11" s="122"/>
      <c r="E11" s="122"/>
      <c r="F11" s="11"/>
      <c r="G11" s="11"/>
      <c r="H11" s="11"/>
      <c r="I11" s="11"/>
      <c r="J11" s="11"/>
      <c r="K11" s="47"/>
      <c r="L11" s="47"/>
      <c r="M11" s="11"/>
      <c r="N11" s="11"/>
      <c r="O11" s="11"/>
      <c r="P11" s="117"/>
      <c r="Q11" s="122"/>
      <c r="R11" s="122"/>
      <c r="S11" s="120"/>
      <c r="T11" s="11"/>
      <c r="U11" s="11"/>
      <c r="V11" s="122"/>
      <c r="W11" s="122"/>
      <c r="X11" s="4"/>
      <c r="Y11" s="4"/>
      <c r="Z11" s="122"/>
      <c r="AA11" s="122"/>
      <c r="AB11" s="4"/>
      <c r="AC11" s="117"/>
      <c r="AD11" s="118"/>
    </row>
    <row r="12" spans="1:30" s="131" customFormat="1" ht="15" customHeight="1" x14ac:dyDescent="0.5">
      <c r="A12" s="10"/>
      <c r="B12" s="12"/>
      <c r="C12" s="12"/>
      <c r="D12" s="119"/>
      <c r="E12" s="119"/>
      <c r="F12" s="11"/>
      <c r="G12" s="11"/>
      <c r="H12" s="11"/>
      <c r="I12" s="11"/>
      <c r="J12" s="11"/>
      <c r="K12" s="46"/>
      <c r="L12" s="46"/>
      <c r="M12" s="11"/>
      <c r="N12" s="11"/>
      <c r="O12" s="11"/>
      <c r="P12" s="117"/>
      <c r="Q12" s="120"/>
      <c r="R12" s="120"/>
      <c r="S12" s="120"/>
      <c r="T12" s="11"/>
      <c r="U12" s="11"/>
      <c r="V12" s="35"/>
      <c r="W12" s="35"/>
      <c r="X12" s="4"/>
      <c r="Y12" s="4"/>
      <c r="Z12" s="121"/>
      <c r="AA12" s="121"/>
      <c r="AB12" s="116"/>
      <c r="AC12" s="117"/>
      <c r="AD12" s="118"/>
    </row>
    <row r="13" spans="1:30" s="131" customFormat="1" ht="15" customHeight="1" x14ac:dyDescent="0.3">
      <c r="A13" s="10"/>
      <c r="B13" s="12"/>
      <c r="C13" s="12"/>
      <c r="D13" s="119"/>
      <c r="E13" s="119"/>
      <c r="F13" s="11"/>
      <c r="G13" s="11"/>
      <c r="H13" s="11"/>
      <c r="I13" s="11"/>
      <c r="J13" s="11"/>
      <c r="K13" s="46"/>
      <c r="L13" s="46"/>
      <c r="M13" s="11"/>
      <c r="N13" s="11"/>
      <c r="O13" s="11"/>
      <c r="P13" s="117"/>
      <c r="Q13" s="120"/>
      <c r="R13" s="120"/>
      <c r="S13" s="120"/>
      <c r="T13" s="11"/>
      <c r="U13" s="11"/>
      <c r="V13" s="121"/>
      <c r="W13" s="121"/>
      <c r="X13" s="118"/>
      <c r="Y13" s="118"/>
      <c r="Z13" s="121"/>
      <c r="AA13" s="121"/>
      <c r="AB13" s="116"/>
      <c r="AC13" s="117"/>
      <c r="AD13" s="118"/>
    </row>
    <row r="14" spans="1:30" ht="16.899999999999999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6.899999999999999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6.899999999999999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6.899999999999999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6.899999999999999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2.6" customHeight="1" x14ac:dyDescent="0.3">
      <c r="A19" s="4"/>
      <c r="B19" s="129"/>
      <c r="C19" s="129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4.45" customHeight="1" x14ac:dyDescent="0.3">
      <c r="A20" s="4"/>
      <c r="B20" s="129"/>
      <c r="C20" s="129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4.4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4.45" x14ac:dyDescent="0.3">
      <c r="A22" s="4"/>
      <c r="B22" s="129"/>
      <c r="C22" s="129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4.45" x14ac:dyDescent="0.3">
      <c r="A23" s="4"/>
      <c r="B23" s="129"/>
      <c r="C23" s="129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4.4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5">
      <c r="A25" s="4"/>
      <c r="B25" s="4"/>
      <c r="C25" s="4"/>
      <c r="D25" s="180"/>
      <c r="E25" s="180"/>
      <c r="F25" s="182"/>
      <c r="G25" s="183"/>
      <c r="H25" s="183"/>
      <c r="I25" s="183"/>
      <c r="J25" s="183"/>
      <c r="K25" s="183"/>
      <c r="L25" s="183"/>
      <c r="M25" s="183"/>
      <c r="N25" s="183"/>
      <c r="O25" s="4"/>
      <c r="P25" s="4"/>
      <c r="Q25" s="4"/>
      <c r="R25" s="191" t="s">
        <v>77</v>
      </c>
      <c r="S25" s="218" t="s">
        <v>3</v>
      </c>
      <c r="T25" s="219"/>
      <c r="U25" s="220" t="s">
        <v>4</v>
      </c>
      <c r="V25" s="221"/>
      <c r="W25" s="154" t="s">
        <v>3</v>
      </c>
      <c r="X25" s="155" t="s">
        <v>4</v>
      </c>
      <c r="Y25" s="154" t="s">
        <v>3</v>
      </c>
      <c r="Z25" s="155" t="s">
        <v>4</v>
      </c>
      <c r="AA25" s="4"/>
      <c r="AB25" s="4"/>
      <c r="AC25" s="4"/>
      <c r="AD25" s="4"/>
    </row>
    <row r="26" spans="1:30" ht="15.75" thickBot="1" x14ac:dyDescent="0.3">
      <c r="A26" s="4"/>
      <c r="B26" s="4"/>
      <c r="C26" s="4"/>
      <c r="D26" s="184"/>
      <c r="E26" s="178"/>
      <c r="F26" s="178"/>
      <c r="G26" s="185"/>
      <c r="H26" s="185"/>
      <c r="I26" s="185"/>
      <c r="J26" s="185"/>
      <c r="K26" s="186"/>
      <c r="L26" s="186"/>
      <c r="M26" s="186"/>
      <c r="N26" s="186"/>
      <c r="O26" s="4"/>
      <c r="P26" s="4"/>
      <c r="Q26" s="4"/>
      <c r="R26" s="123"/>
      <c r="S26" s="124">
        <f>Сводные!B124</f>
        <v>45261</v>
      </c>
      <c r="T26" s="125">
        <f>Сводные!C124</f>
        <v>45474</v>
      </c>
      <c r="U26" s="124">
        <f>Сводные!D124</f>
        <v>45261</v>
      </c>
      <c r="V26" s="124">
        <f>Сводные!E124</f>
        <v>45474</v>
      </c>
      <c r="W26" s="222" t="s">
        <v>82</v>
      </c>
      <c r="X26" s="223"/>
      <c r="Y26" s="222" t="s">
        <v>76</v>
      </c>
      <c r="Z26" s="224"/>
      <c r="AA26" s="4"/>
      <c r="AB26" s="4"/>
      <c r="AC26" s="4"/>
      <c r="AD26" s="4"/>
    </row>
    <row r="27" spans="1:30" ht="15.75" thickTop="1" x14ac:dyDescent="0.25">
      <c r="A27" s="4"/>
      <c r="B27" s="4"/>
      <c r="C27" s="4"/>
      <c r="D27" s="184"/>
      <c r="E27" s="178"/>
      <c r="F27" s="178"/>
      <c r="G27" s="185"/>
      <c r="H27" s="185"/>
      <c r="I27" s="185"/>
      <c r="J27" s="185"/>
      <c r="K27" s="4"/>
      <c r="L27" s="186"/>
      <c r="M27" s="186"/>
      <c r="N27" s="186"/>
      <c r="O27" s="4"/>
      <c r="P27" s="4"/>
      <c r="Q27" s="4"/>
      <c r="R27" s="127" t="s">
        <v>100</v>
      </c>
      <c r="S27" s="156">
        <f>Сводные!B125</f>
        <v>2165.7648458200069</v>
      </c>
      <c r="T27" s="158">
        <f>Сводные!C125</f>
        <v>2757.5654015500008</v>
      </c>
      <c r="U27" s="156">
        <f>Сводные!D125</f>
        <v>756.14251895000064</v>
      </c>
      <c r="V27" s="156">
        <f>Сводные!E125</f>
        <v>851.98372571999903</v>
      </c>
      <c r="W27" s="160">
        <f>Сводные!F125</f>
        <v>75.518458869994902</v>
      </c>
      <c r="X27" s="156">
        <f>Сводные!G125</f>
        <v>14.839259889998971</v>
      </c>
      <c r="Y27" s="160">
        <f>Сводные!H125</f>
        <v>591.8005557299939</v>
      </c>
      <c r="Z27" s="156">
        <f>Сводные!I125</f>
        <v>95.841206769998394</v>
      </c>
      <c r="AA27" s="4"/>
      <c r="AB27" s="4"/>
      <c r="AC27" s="4"/>
      <c r="AD27" s="4"/>
    </row>
    <row r="28" spans="1:30" x14ac:dyDescent="0.25">
      <c r="A28" s="4"/>
      <c r="B28" s="4"/>
      <c r="C28" s="4"/>
      <c r="D28" s="184"/>
      <c r="E28" s="178"/>
      <c r="F28" s="178"/>
      <c r="G28" s="185"/>
      <c r="H28" s="185"/>
      <c r="I28" s="185"/>
      <c r="J28" s="185"/>
      <c r="K28" s="4"/>
      <c r="L28" s="186"/>
      <c r="M28" s="186"/>
      <c r="N28" s="186"/>
      <c r="O28" s="4"/>
      <c r="P28" s="4"/>
      <c r="Q28" s="4"/>
      <c r="R28" s="127" t="s">
        <v>101</v>
      </c>
      <c r="S28" s="156">
        <f>Сводные!B126</f>
        <v>2009.1634185499979</v>
      </c>
      <c r="T28" s="158">
        <f>Сводные!C126</f>
        <v>2335.5339210799993</v>
      </c>
      <c r="U28" s="156">
        <f>Сводные!D126</f>
        <v>596.32011876999877</v>
      </c>
      <c r="V28" s="156">
        <f>Сводные!E126</f>
        <v>728.18140784000013</v>
      </c>
      <c r="W28" s="160">
        <f>Сводные!F126</f>
        <v>20.786695249995773</v>
      </c>
      <c r="X28" s="156">
        <f>Сводные!G126</f>
        <v>3.4916281500003379</v>
      </c>
      <c r="Y28" s="160">
        <f>Сводные!H126</f>
        <v>326.37050253000143</v>
      </c>
      <c r="Z28" s="156">
        <f>Сводные!I126</f>
        <v>131.86128907000136</v>
      </c>
      <c r="AA28" s="4"/>
      <c r="AB28" s="4"/>
      <c r="AC28" s="4"/>
      <c r="AD28" s="4"/>
    </row>
    <row r="29" spans="1:30" x14ac:dyDescent="0.25">
      <c r="A29" s="4"/>
      <c r="B29" s="4"/>
      <c r="C29" s="4"/>
      <c r="D29" s="184"/>
      <c r="E29" s="178"/>
      <c r="F29" s="178"/>
      <c r="G29" s="185"/>
      <c r="H29" s="185"/>
      <c r="I29" s="185"/>
      <c r="J29" s="185"/>
      <c r="K29" s="4"/>
      <c r="L29" s="186"/>
      <c r="M29" s="186"/>
      <c r="N29" s="186"/>
      <c r="O29" s="4"/>
      <c r="P29" s="4"/>
      <c r="Q29" s="4"/>
      <c r="R29" s="127" t="s">
        <v>102</v>
      </c>
      <c r="S29" s="156">
        <f>Сводные!B127</f>
        <v>317.1454142900003</v>
      </c>
      <c r="T29" s="158">
        <f>Сводные!C127</f>
        <v>285.56679281000004</v>
      </c>
      <c r="U29" s="156">
        <f>Сводные!D127</f>
        <v>87.921478780000044</v>
      </c>
      <c r="V29" s="156">
        <f>Сводные!E127</f>
        <v>76.938697529999999</v>
      </c>
      <c r="W29" s="160">
        <f>Сводные!F127</f>
        <v>-4.2922433000002798</v>
      </c>
      <c r="X29" s="156">
        <f>Сводные!G127</f>
        <v>-7.0248859300000248</v>
      </c>
      <c r="Y29" s="160">
        <f>Сводные!H127</f>
        <v>-31.578621480000265</v>
      </c>
      <c r="Z29" s="156">
        <f>Сводные!I127</f>
        <v>-10.982781250000045</v>
      </c>
      <c r="AA29" s="4"/>
      <c r="AB29" s="4"/>
      <c r="AC29" s="4"/>
      <c r="AD29" s="4"/>
    </row>
    <row r="30" spans="1:30" x14ac:dyDescent="0.25">
      <c r="A30" s="4"/>
      <c r="B30" s="4"/>
      <c r="C30" s="4"/>
      <c r="D30" s="184"/>
      <c r="E30" s="178"/>
      <c r="F30" s="178"/>
      <c r="G30" s="185"/>
      <c r="H30" s="185"/>
      <c r="I30" s="185"/>
      <c r="J30" s="185"/>
      <c r="K30" s="4"/>
      <c r="L30" s="186"/>
      <c r="M30" s="186"/>
      <c r="N30" s="186"/>
      <c r="O30" s="4"/>
      <c r="P30" s="4"/>
      <c r="Q30" s="4"/>
      <c r="R30" s="127" t="s">
        <v>106</v>
      </c>
      <c r="S30" s="156">
        <f>Сводные!B128</f>
        <v>2720.2518455500012</v>
      </c>
      <c r="T30" s="158">
        <f>Сводные!C128</f>
        <v>3491.752117340001</v>
      </c>
      <c r="U30" s="156">
        <f>Сводные!D128</f>
        <v>595.34662325999989</v>
      </c>
      <c r="V30" s="156">
        <f>Сводные!E128</f>
        <v>916.03073081999992</v>
      </c>
      <c r="W30" s="160">
        <f>Сводные!F128</f>
        <v>25.956802130000597</v>
      </c>
      <c r="X30" s="156">
        <f>Сводные!G128</f>
        <v>11.383296989999394</v>
      </c>
      <c r="Y30" s="160">
        <f>Сводные!H128</f>
        <v>771.50027178999972</v>
      </c>
      <c r="Z30" s="156">
        <f>Сводные!I128</f>
        <v>320.68410756000003</v>
      </c>
      <c r="AA30" s="4"/>
      <c r="AB30" s="4"/>
      <c r="AC30" s="4"/>
      <c r="AD30" s="4"/>
    </row>
    <row r="31" spans="1:30" ht="25.9" customHeight="1" x14ac:dyDescent="0.25">
      <c r="A31" s="4"/>
      <c r="B31" s="4"/>
      <c r="C31" s="4"/>
      <c r="D31" s="184"/>
      <c r="E31" s="178"/>
      <c r="F31" s="178"/>
      <c r="G31" s="185"/>
      <c r="H31" s="185"/>
      <c r="I31" s="185"/>
      <c r="J31" s="185"/>
      <c r="K31" s="4"/>
      <c r="L31" s="186"/>
      <c r="M31" s="186"/>
      <c r="N31" s="186"/>
      <c r="O31" s="4"/>
      <c r="P31" s="4"/>
      <c r="Q31" s="4"/>
      <c r="R31" s="132" t="s">
        <v>78</v>
      </c>
      <c r="S31" s="157">
        <f t="shared" ref="S31:Z31" si="0">SUM(S27:S30)</f>
        <v>7212.3255242100058</v>
      </c>
      <c r="T31" s="159">
        <f t="shared" si="0"/>
        <v>8870.4182327800008</v>
      </c>
      <c r="U31" s="157">
        <f t="shared" si="0"/>
        <v>2035.7307397599993</v>
      </c>
      <c r="V31" s="157">
        <f t="shared" si="0"/>
        <v>2573.1345619099989</v>
      </c>
      <c r="W31" s="161">
        <f t="shared" si="0"/>
        <v>117.96971294999099</v>
      </c>
      <c r="X31" s="157">
        <f t="shared" si="0"/>
        <v>22.689299099998678</v>
      </c>
      <c r="Y31" s="161">
        <f t="shared" si="0"/>
        <v>1658.0927085699948</v>
      </c>
      <c r="Z31" s="157">
        <f t="shared" si="0"/>
        <v>537.40382214999977</v>
      </c>
      <c r="AA31" s="4"/>
      <c r="AB31" s="4"/>
      <c r="AC31" s="4"/>
      <c r="AD31" s="4"/>
    </row>
    <row r="32" spans="1:30" ht="14.45" customHeight="1" x14ac:dyDescent="0.25">
      <c r="A32" s="4"/>
      <c r="B32" s="4"/>
      <c r="C32" s="4"/>
      <c r="D32" s="184"/>
      <c r="E32" s="178"/>
      <c r="F32" s="178"/>
      <c r="G32" s="185"/>
      <c r="H32" s="185"/>
      <c r="I32" s="185"/>
      <c r="J32" s="185"/>
      <c r="K32" s="4"/>
      <c r="L32" s="186"/>
      <c r="M32" s="186"/>
      <c r="N32" s="186"/>
      <c r="O32" s="4"/>
      <c r="P32" s="4"/>
      <c r="Q32" s="4"/>
      <c r="R32" s="126" t="s">
        <v>5</v>
      </c>
      <c r="S32" s="156">
        <f>Сводные!B129</f>
        <v>1435.8973741800003</v>
      </c>
      <c r="T32" s="158">
        <f>Сводные!C129</f>
        <v>1478.3716585899999</v>
      </c>
      <c r="U32" s="156">
        <f>Сводные!D129</f>
        <v>499.91219917000029</v>
      </c>
      <c r="V32" s="156">
        <f>Сводные!E129</f>
        <v>655.90833152000027</v>
      </c>
      <c r="W32" s="160">
        <f>Сводные!F129</f>
        <v>-2.59309402999952</v>
      </c>
      <c r="X32" s="156">
        <f>Сводные!G129</f>
        <v>34.56836614000008</v>
      </c>
      <c r="Y32" s="160">
        <f>Сводные!H129</f>
        <v>42.474284409999655</v>
      </c>
      <c r="Z32" s="156">
        <f>Сводные!I129</f>
        <v>155.99613234999998</v>
      </c>
      <c r="AA32" s="4"/>
      <c r="AB32" s="4"/>
      <c r="AC32" s="4"/>
      <c r="AD32" s="4"/>
    </row>
    <row r="33" spans="1:30" ht="24.6" customHeight="1" x14ac:dyDescent="0.25">
      <c r="A33" s="4"/>
      <c r="B33" s="4"/>
      <c r="C33" s="4"/>
      <c r="D33" s="184"/>
      <c r="E33" s="178"/>
      <c r="F33" s="178"/>
      <c r="G33" s="185"/>
      <c r="H33" s="185"/>
      <c r="I33" s="185"/>
      <c r="J33" s="185"/>
      <c r="K33" s="4"/>
      <c r="L33" s="186"/>
      <c r="M33" s="186"/>
      <c r="N33" s="186"/>
      <c r="O33" s="4"/>
      <c r="P33" s="4"/>
      <c r="Q33" s="4"/>
      <c r="R33" s="126" t="s">
        <v>6</v>
      </c>
      <c r="S33" s="156">
        <f>Сводные!B130</f>
        <v>309.43308813999994</v>
      </c>
      <c r="T33" s="158">
        <f>Сводные!C130</f>
        <v>372.00224585000007</v>
      </c>
      <c r="U33" s="156">
        <f>Сводные!D130</f>
        <v>122.63551722999996</v>
      </c>
      <c r="V33" s="156">
        <f>Сводные!E130</f>
        <v>237.03589059999987</v>
      </c>
      <c r="W33" s="160">
        <f>Сводные!F130</f>
        <v>12.25927863999982</v>
      </c>
      <c r="X33" s="156">
        <f>Сводные!G130</f>
        <v>13.665040950000048</v>
      </c>
      <c r="Y33" s="160">
        <f>Сводные!H130</f>
        <v>62.569157710000127</v>
      </c>
      <c r="Z33" s="156">
        <f>Сводные!I130</f>
        <v>114.40037336999991</v>
      </c>
      <c r="AA33" s="4"/>
      <c r="AB33" s="4"/>
      <c r="AC33" s="4"/>
      <c r="AD33" s="4"/>
    </row>
    <row r="34" spans="1:30" ht="15" customHeight="1" x14ac:dyDescent="0.25">
      <c r="A34" s="4"/>
      <c r="B34" s="4"/>
      <c r="C34" s="4"/>
      <c r="D34" s="184"/>
      <c r="E34" s="178"/>
      <c r="F34" s="178"/>
      <c r="G34" s="185"/>
      <c r="H34" s="185"/>
      <c r="I34" s="185"/>
      <c r="J34" s="185"/>
      <c r="K34" s="4"/>
      <c r="L34" s="186"/>
      <c r="M34" s="186"/>
      <c r="N34" s="186"/>
      <c r="O34" s="4"/>
      <c r="P34" s="4"/>
      <c r="Q34" s="4"/>
      <c r="R34" s="132" t="s">
        <v>95</v>
      </c>
      <c r="S34" s="157">
        <f>SUM(S32:S33)</f>
        <v>1745.3304623200002</v>
      </c>
      <c r="T34" s="159">
        <f>SUM(T32:T33)</f>
        <v>1850.3739044399999</v>
      </c>
      <c r="U34" s="157">
        <f>SUM(U32:U33)</f>
        <v>622.54771640000024</v>
      </c>
      <c r="V34" s="157">
        <f>SUM(V32:V33)</f>
        <v>892.94422212000018</v>
      </c>
      <c r="W34" s="161">
        <f>W33+W32</f>
        <v>9.6661846100003004</v>
      </c>
      <c r="X34" s="157">
        <f>X33+X32</f>
        <v>48.233407090000128</v>
      </c>
      <c r="Y34" s="161">
        <f>Y33+Y32</f>
        <v>105.04344211999978</v>
      </c>
      <c r="Z34" s="157">
        <f>Z33+Z32</f>
        <v>270.39650571999988</v>
      </c>
      <c r="AA34" s="4"/>
      <c r="AB34" s="4"/>
      <c r="AC34" s="4"/>
      <c r="AD34" s="4"/>
    </row>
    <row r="35" spans="1:30" ht="15" customHeight="1" x14ac:dyDescent="0.25">
      <c r="A35" s="4"/>
      <c r="B35" s="4"/>
      <c r="C35" s="4"/>
      <c r="D35" s="184"/>
      <c r="E35" s="178"/>
      <c r="F35" s="178"/>
      <c r="G35" s="185"/>
      <c r="H35" s="185"/>
      <c r="I35" s="185"/>
      <c r="J35" s="185"/>
      <c r="K35" s="4"/>
      <c r="L35" s="186"/>
      <c r="M35" s="186"/>
      <c r="N35" s="186"/>
      <c r="O35" s="4"/>
      <c r="P35" s="4"/>
      <c r="Q35" s="4"/>
      <c r="R35" s="132" t="s">
        <v>113</v>
      </c>
      <c r="S35" s="156">
        <f>Сводные!B131</f>
        <v>0</v>
      </c>
      <c r="T35" s="158">
        <f>Сводные!C131</f>
        <v>71.905270000000002</v>
      </c>
      <c r="U35" s="156">
        <f>Сводные!D131</f>
        <v>0</v>
      </c>
      <c r="V35" s="156">
        <f>Сводные!E131</f>
        <v>71.905270000000002</v>
      </c>
      <c r="W35" s="160">
        <f>Сводные!F131</f>
        <v>0</v>
      </c>
      <c r="X35" s="156">
        <f>Сводные!G131</f>
        <v>0</v>
      </c>
      <c r="Y35" s="160">
        <f>Сводные!H131</f>
        <v>71.905270000000002</v>
      </c>
      <c r="Z35" s="156">
        <f>Сводные!I131</f>
        <v>71.905270000000002</v>
      </c>
      <c r="AA35" s="4"/>
      <c r="AB35" s="4"/>
      <c r="AC35" s="4"/>
      <c r="AD35" s="4"/>
    </row>
    <row r="36" spans="1:30" ht="15" customHeight="1" x14ac:dyDescent="0.25">
      <c r="A36" s="4"/>
      <c r="B36" s="4"/>
      <c r="C36" s="4"/>
      <c r="D36" s="184"/>
      <c r="E36" s="178"/>
      <c r="F36" s="178"/>
      <c r="G36" s="185"/>
      <c r="H36" s="185"/>
      <c r="I36" s="185"/>
      <c r="J36" s="185"/>
      <c r="K36" s="4"/>
      <c r="L36" s="186"/>
      <c r="M36" s="186"/>
      <c r="N36" s="186"/>
      <c r="O36" s="4"/>
      <c r="P36" s="4"/>
      <c r="Q36" s="4"/>
      <c r="R36" s="132" t="s">
        <v>79</v>
      </c>
      <c r="S36" s="157">
        <f>S34+S31+S35</f>
        <v>8957.655986530006</v>
      </c>
      <c r="T36" s="159">
        <f>T34+T31+T35</f>
        <v>10792.697407219999</v>
      </c>
      <c r="U36" s="157">
        <f t="shared" ref="U36" si="1">U34+U31</f>
        <v>2658.2784561599997</v>
      </c>
      <c r="V36" s="159">
        <f>V34+V31+V35</f>
        <v>3537.9840540299992</v>
      </c>
      <c r="W36" s="160">
        <f>W34+W31+W35</f>
        <v>127.63589755999129</v>
      </c>
      <c r="X36" s="156">
        <f>X34+X31+X35</f>
        <v>70.922706189998806</v>
      </c>
      <c r="Y36" s="160">
        <f>Y34+Y31+Y35</f>
        <v>1835.0414206899945</v>
      </c>
      <c r="Z36" s="156">
        <f>Z34+Z31+Z35</f>
        <v>879.70559786999956</v>
      </c>
      <c r="AA36" s="4"/>
      <c r="AB36" s="4"/>
      <c r="AC36" s="4"/>
      <c r="AD36" s="4"/>
    </row>
    <row r="37" spans="1:30" ht="15" customHeight="1" x14ac:dyDescent="0.3">
      <c r="A37" s="4"/>
      <c r="B37" s="4"/>
      <c r="C37" s="4"/>
      <c r="D37" s="184"/>
      <c r="E37" s="178"/>
      <c r="F37" s="178"/>
      <c r="G37" s="185"/>
      <c r="H37" s="185"/>
      <c r="I37" s="185"/>
      <c r="J37" s="185"/>
      <c r="K37" s="4"/>
      <c r="L37" s="186"/>
      <c r="M37" s="186"/>
      <c r="N37" s="18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3.45" customHeight="1" x14ac:dyDescent="0.3">
      <c r="A38" s="4"/>
      <c r="B38" s="4"/>
      <c r="C38" s="4"/>
      <c r="D38" s="184"/>
      <c r="E38" s="178"/>
      <c r="F38" s="178"/>
      <c r="G38" s="185"/>
      <c r="H38" s="185"/>
      <c r="I38" s="185"/>
      <c r="J38" s="185"/>
      <c r="K38" s="4"/>
      <c r="L38" s="186"/>
      <c r="M38" s="186"/>
      <c r="N38" s="18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3">
      <c r="A39" s="4"/>
      <c r="B39" s="4"/>
      <c r="C39" s="4"/>
      <c r="D39" s="184"/>
      <c r="E39" s="178"/>
      <c r="F39" s="178"/>
      <c r="G39" s="185"/>
      <c r="H39" s="185"/>
      <c r="I39" s="185"/>
      <c r="J39" s="185"/>
      <c r="K39" s="4"/>
      <c r="L39" s="186"/>
      <c r="M39" s="186"/>
      <c r="N39" s="18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3">
      <c r="A40" s="4"/>
      <c r="B40" s="4"/>
      <c r="C40" s="4"/>
      <c r="D40" s="184"/>
      <c r="E40" s="178"/>
      <c r="F40" s="178"/>
      <c r="G40" s="185"/>
      <c r="H40" s="185"/>
      <c r="I40" s="185"/>
      <c r="J40" s="185"/>
      <c r="K40" s="4"/>
      <c r="L40" s="186"/>
      <c r="M40" s="186"/>
      <c r="N40" s="18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23.45" customHeight="1" x14ac:dyDescent="0.25">
      <c r="A41" s="4"/>
      <c r="B41" s="4"/>
      <c r="C41" s="4"/>
      <c r="D41" s="184"/>
      <c r="E41" s="178"/>
      <c r="F41" s="178"/>
      <c r="G41" s="185"/>
      <c r="H41" s="185"/>
      <c r="I41" s="185"/>
      <c r="J41" s="185"/>
      <c r="K41" s="4"/>
      <c r="L41" s="186"/>
      <c r="M41" s="186"/>
      <c r="N41" s="18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5">
      <c r="A42" s="4"/>
      <c r="B42" s="4"/>
      <c r="C42" s="4"/>
      <c r="D42" s="184"/>
      <c r="E42" s="178"/>
      <c r="F42" s="178"/>
      <c r="G42" s="185"/>
      <c r="H42" s="185"/>
      <c r="I42" s="185"/>
      <c r="J42" s="185"/>
      <c r="K42" s="4"/>
      <c r="L42" s="186"/>
      <c r="M42" s="186"/>
      <c r="N42" s="18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3.45" customHeight="1" x14ac:dyDescent="0.25">
      <c r="A43" s="4"/>
      <c r="B43" s="4"/>
      <c r="C43" s="4"/>
      <c r="D43" s="184"/>
      <c r="E43" s="178"/>
      <c r="F43" s="178"/>
      <c r="G43" s="185"/>
      <c r="H43" s="185"/>
      <c r="I43" s="185"/>
      <c r="J43" s="185"/>
      <c r="K43" s="4"/>
      <c r="L43" s="186"/>
      <c r="M43" s="186"/>
      <c r="N43" s="18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5">
      <c r="A44" s="4"/>
      <c r="B44" s="4"/>
      <c r="C44" s="4"/>
      <c r="D44" s="187"/>
      <c r="E44" s="188"/>
      <c r="F44" s="188"/>
      <c r="G44" s="189"/>
      <c r="H44" s="189"/>
      <c r="I44" s="189"/>
      <c r="J44" s="189"/>
      <c r="K44" s="4"/>
      <c r="L44" s="186"/>
      <c r="M44" s="186"/>
      <c r="N44" s="18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5">
      <c r="A45" s="4"/>
      <c r="B45" s="4"/>
      <c r="C45" s="4"/>
      <c r="D45" s="4"/>
      <c r="E45" s="4"/>
      <c r="F45" s="17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5">
      <c r="A46" s="77"/>
      <c r="B46" s="77"/>
      <c r="C46" s="77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</row>
    <row r="47" spans="1:30" x14ac:dyDescent="0.25">
      <c r="A47" s="77"/>
      <c r="B47" s="77"/>
      <c r="C47" s="77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77"/>
      <c r="Q47" s="77"/>
      <c r="R47" s="77"/>
      <c r="S47" s="77"/>
      <c r="T47" s="77"/>
      <c r="U47" s="77"/>
      <c r="V47" s="213"/>
      <c r="W47" s="213"/>
      <c r="X47" s="213"/>
      <c r="Y47" s="213"/>
      <c r="Z47" s="213"/>
      <c r="AA47" s="213"/>
      <c r="AB47" s="213"/>
      <c r="AC47" s="213"/>
      <c r="AD47" s="77"/>
    </row>
    <row r="48" spans="1:30" x14ac:dyDescent="0.25">
      <c r="A48" s="77"/>
      <c r="B48" s="77"/>
      <c r="C48" s="77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77"/>
      <c r="Q48" s="77"/>
      <c r="R48" s="77"/>
      <c r="S48" s="77"/>
      <c r="T48" s="77"/>
      <c r="U48" s="77"/>
      <c r="V48" s="213"/>
      <c r="W48" s="213"/>
      <c r="X48" s="213"/>
      <c r="Y48" s="213"/>
      <c r="Z48" s="213"/>
      <c r="AA48" s="213"/>
      <c r="AB48" s="213"/>
      <c r="AC48" s="213"/>
      <c r="AD48" s="77"/>
    </row>
    <row r="49" spans="1:30" x14ac:dyDescent="0.25">
      <c r="A49" s="77"/>
      <c r="B49" s="77"/>
      <c r="C49" s="77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77"/>
      <c r="Q49" s="77"/>
      <c r="R49" s="77"/>
      <c r="S49" s="77"/>
      <c r="T49" s="77"/>
      <c r="U49" s="77"/>
      <c r="V49" s="213"/>
      <c r="W49" s="213"/>
      <c r="X49" s="213"/>
      <c r="Y49" s="213"/>
      <c r="Z49" s="213"/>
      <c r="AA49" s="213"/>
      <c r="AB49" s="213"/>
      <c r="AC49" s="213"/>
      <c r="AD49" s="77"/>
    </row>
    <row r="50" spans="1:30" x14ac:dyDescent="0.25">
      <c r="A50" s="77"/>
      <c r="B50" s="77"/>
      <c r="C50" s="77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77"/>
      <c r="Q50" s="77"/>
      <c r="R50" s="77"/>
      <c r="S50" s="77"/>
      <c r="T50" s="77"/>
      <c r="U50" s="77"/>
      <c r="V50" s="213"/>
      <c r="W50" s="213"/>
      <c r="X50" s="213"/>
      <c r="Y50" s="213"/>
      <c r="Z50" s="213"/>
      <c r="AA50" s="213"/>
      <c r="AB50" s="213"/>
      <c r="AC50" s="213"/>
      <c r="AD50" s="77"/>
    </row>
    <row r="51" spans="1:30" x14ac:dyDescent="0.25">
      <c r="A51" s="77"/>
      <c r="B51" s="77"/>
      <c r="C51" s="77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77"/>
      <c r="Q51" s="77"/>
      <c r="R51" s="77"/>
      <c r="S51" s="77"/>
      <c r="T51" s="77"/>
      <c r="U51" s="77"/>
      <c r="V51" s="213"/>
      <c r="W51" s="213"/>
      <c r="X51" s="213"/>
      <c r="Y51" s="213"/>
      <c r="Z51" s="213"/>
      <c r="AA51" s="213"/>
      <c r="AB51" s="213"/>
      <c r="AC51" s="213"/>
      <c r="AD51" s="77"/>
    </row>
    <row r="52" spans="1:30" x14ac:dyDescent="0.25">
      <c r="A52" s="77"/>
      <c r="B52" s="77"/>
      <c r="C52" s="77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77"/>
      <c r="Q52" s="77"/>
      <c r="R52" s="77"/>
      <c r="S52" s="77"/>
      <c r="T52" s="77"/>
      <c r="U52" s="77"/>
      <c r="V52" s="213"/>
      <c r="W52" s="213"/>
      <c r="X52" s="213"/>
      <c r="Y52" s="213"/>
      <c r="Z52" s="213"/>
      <c r="AA52" s="213"/>
      <c r="AB52" s="213"/>
      <c r="AC52" s="213"/>
      <c r="AD52" s="77"/>
    </row>
    <row r="53" spans="1:30" x14ac:dyDescent="0.25">
      <c r="A53" s="77"/>
      <c r="B53" s="77"/>
      <c r="C53" s="77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77"/>
      <c r="Q53" s="77"/>
      <c r="R53" s="77"/>
      <c r="S53" s="77"/>
      <c r="T53" s="77"/>
      <c r="AD53" s="77"/>
    </row>
    <row r="54" spans="1:30" x14ac:dyDescent="0.25">
      <c r="A54" s="77"/>
      <c r="B54" s="77"/>
      <c r="C54" s="77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77"/>
      <c r="Q54" s="77"/>
      <c r="R54" s="77"/>
      <c r="S54" s="77"/>
      <c r="T54" s="77"/>
      <c r="AD54" s="77"/>
    </row>
    <row r="55" spans="1:30" x14ac:dyDescent="0.25"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</row>
    <row r="56" spans="1:30" x14ac:dyDescent="0.25"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</row>
    <row r="57" spans="1:30" x14ac:dyDescent="0.25"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</row>
    <row r="58" spans="1:30" x14ac:dyDescent="0.25"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</row>
  </sheetData>
  <mergeCells count="14">
    <mergeCell ref="N1:P1"/>
    <mergeCell ref="V5:W6"/>
    <mergeCell ref="Z5:AA6"/>
    <mergeCell ref="D46:O58"/>
    <mergeCell ref="V47:AC52"/>
    <mergeCell ref="H4:I4"/>
    <mergeCell ref="D5:E6"/>
    <mergeCell ref="H5:I5"/>
    <mergeCell ref="K5:L6"/>
    <mergeCell ref="Q5:S6"/>
    <mergeCell ref="S25:T25"/>
    <mergeCell ref="U25:V25"/>
    <mergeCell ref="W26:X26"/>
    <mergeCell ref="Y26:Z26"/>
  </mergeCells>
  <conditionalFormatting sqref="O4:O5">
    <cfRule type="cellIs" dxfId="6" priority="41" operator="greaterThan">
      <formula>0.002</formula>
    </cfRule>
  </conditionalFormatting>
  <conditionalFormatting sqref="U4:U5">
    <cfRule type="cellIs" dxfId="5" priority="40" operator="greaterThan">
      <formula>0.002</formula>
    </cfRule>
  </conditionalFormatting>
  <conditionalFormatting sqref="Y4:Y5">
    <cfRule type="cellIs" dxfId="4" priority="29" operator="greaterThan">
      <formula>0.002</formula>
    </cfRule>
  </conditionalFormatting>
  <conditionalFormatting sqref="AD4:AD5">
    <cfRule type="cellIs" dxfId="3" priority="18" operator="greaterThan">
      <formula>0.002</formula>
    </cfRule>
  </conditionalFormatting>
  <conditionalFormatting sqref="X27:X30 X32:X36">
    <cfRule type="dataBar" priority="49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{68C007DF-E084-4081-A033-09B0719B893F}</x14:id>
        </ext>
      </extLst>
    </cfRule>
  </conditionalFormatting>
  <conditionalFormatting sqref="X31">
    <cfRule type="dataBar" priority="11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{68A6AE85-B11D-4555-BA15-B24F5F59E309}</x14:id>
        </ext>
      </extLst>
    </cfRule>
  </conditionalFormatting>
  <conditionalFormatting sqref="Z31">
    <cfRule type="dataBar" priority="6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{2F18EB8A-5345-4C66-ACCA-98BE1735CEF8}</x14:id>
        </ext>
      </extLst>
    </cfRule>
  </conditionalFormatting>
  <conditionalFormatting sqref="Z27:Z30 Z32:Z36">
    <cfRule type="dataBar" priority="7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{78172D2E-2B8B-42B0-A99B-B84A99DA6347}</x14:id>
        </ext>
      </extLst>
    </cfRule>
  </conditionalFormatting>
  <conditionalFormatting sqref="H4">
    <cfRule type="cellIs" dxfId="2" priority="5" operator="greaterThan">
      <formula>0.002</formula>
    </cfRule>
  </conditionalFormatting>
  <conditionalFormatting sqref="H5">
    <cfRule type="cellIs" dxfId="1" priority="3" operator="greaterThan">
      <formula>0.002</formula>
    </cfRule>
  </conditionalFormatting>
  <conditionalFormatting sqref="G26:J44">
    <cfRule type="cellIs" dxfId="0" priority="1" operator="greaterThan">
      <formula>0</formula>
    </cfRule>
  </conditionalFormatting>
  <conditionalFormatting sqref="W27:W36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{A729447E-B77B-4D92-A6A8-DEDD81F610F6}</x14:id>
        </ext>
      </extLst>
    </cfRule>
  </conditionalFormatting>
  <conditionalFormatting sqref="Y27:Y36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{329D8976-E987-429A-82C1-9F95ED139E22}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C007DF-E084-4081-A033-09B0719B893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X27:X30 X32:X36</xm:sqref>
        </x14:conditionalFormatting>
        <x14:conditionalFormatting xmlns:xm="http://schemas.microsoft.com/office/excel/2006/main">
          <x14:cfRule type="dataBar" id="{68A6AE85-B11D-4555-BA15-B24F5F59E30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X31</xm:sqref>
        </x14:conditionalFormatting>
        <x14:conditionalFormatting xmlns:xm="http://schemas.microsoft.com/office/excel/2006/main">
          <x14:cfRule type="dataBar" id="{2F18EB8A-5345-4C66-ACCA-98BE1735CEF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Z31</xm:sqref>
        </x14:conditionalFormatting>
        <x14:conditionalFormatting xmlns:xm="http://schemas.microsoft.com/office/excel/2006/main">
          <x14:cfRule type="dataBar" id="{78172D2E-2B8B-42B0-A99B-B84A99DA634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Z27:Z30 Z32:Z36</xm:sqref>
        </x14:conditionalFormatting>
        <x14:conditionalFormatting xmlns:xm="http://schemas.microsoft.com/office/excel/2006/main">
          <x14:cfRule type="dataBar" id="{A729447E-B77B-4D92-A6A8-DEDD81F61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W27:W36</xm:sqref>
        </x14:conditionalFormatting>
        <x14:conditionalFormatting xmlns:xm="http://schemas.microsoft.com/office/excel/2006/main">
          <x14:cfRule type="dataBar" id="{329D8976-E987-429A-82C1-9F95ED139E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Y27:Y36</xm:sqref>
        </x14:conditionalFormatting>
        <x14:conditionalFormatting xmlns:xm="http://schemas.microsoft.com/office/excel/2006/main">
          <x14:cfRule type="iconSet" priority="30" id="{10D5C5DF-8B3C-425B-995B-0E794F28FC26}">
            <x14:iconSet iconSet="3Triangles" custom="1">
              <x14:cfvo type="percent">
                <xm:f>0</xm:f>
              </x14:cfvo>
              <x14:cfvo type="percent" gte="0">
                <xm:f>0.2</xm:f>
              </x14:cfvo>
              <x14:cfvo type="percent">
                <xm:f>0.2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O4:O5</xm:sqref>
        </x14:conditionalFormatting>
        <x14:conditionalFormatting xmlns:xm="http://schemas.microsoft.com/office/excel/2006/main">
          <x14:cfRule type="iconSet" priority="25" id="{90A62607-E2E9-44E2-BE4B-871FD10CF8F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U4:U5</xm:sqref>
        </x14:conditionalFormatting>
        <x14:conditionalFormatting xmlns:xm="http://schemas.microsoft.com/office/excel/2006/main">
          <x14:cfRule type="iconSet" priority="42" id="{E3BEBD7F-E127-43C5-A871-85AEAC82E916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2"/>
              <x14:cfIcon iconSet="3Triangles" iconId="0"/>
            </x14:iconSet>
          </x14:cfRule>
          <xm:sqref>P4:P5</xm:sqref>
        </x14:conditionalFormatting>
        <x14:conditionalFormatting xmlns:xm="http://schemas.microsoft.com/office/excel/2006/main">
          <x14:cfRule type="iconSet" priority="28" id="{BC64FAC4-1C71-4125-8872-FA90C0C435EA}">
            <x14:iconSet iconSet="3Triangles" custom="1">
              <x14:cfvo type="percent">
                <xm:f>0</xm:f>
              </x14:cfvo>
              <x14:cfvo type="percent" gte="0">
                <xm:f>0.2</xm:f>
              </x14:cfvo>
              <x14:cfvo type="percent">
                <xm:f>0.2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Y4:Y5</xm:sqref>
        </x14:conditionalFormatting>
        <x14:conditionalFormatting xmlns:xm="http://schemas.microsoft.com/office/excel/2006/main">
          <x14:cfRule type="iconSet" priority="17" id="{B5CF519D-CB75-4031-B88D-E6E39A0A363F}">
            <x14:iconSet iconSet="3Triangles" custom="1">
              <x14:cfvo type="percent">
                <xm:f>0</xm:f>
              </x14:cfvo>
              <x14:cfvo type="percent" gte="0">
                <xm:f>0.2</xm:f>
              </x14:cfvo>
              <x14:cfvo type="percent">
                <xm:f>0.2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AD4:AD5</xm:sqref>
        </x14:conditionalFormatting>
        <x14:conditionalFormatting xmlns:xm="http://schemas.microsoft.com/office/excel/2006/main">
          <x14:cfRule type="iconSet" priority="4" id="{E85AB861-9D47-4461-B985-4BAE6FD0CDC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H4</xm:sqref>
        </x14:conditionalFormatting>
        <x14:conditionalFormatting xmlns:xm="http://schemas.microsoft.com/office/excel/2006/main">
          <x14:cfRule type="iconSet" priority="2" id="{FEECEC9F-E918-413E-B332-E2634A05696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H5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Списки!$B$2:$B$25</xm:f>
          </x14:formula1>
          <xm:sqref>N1:P1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first="1" last="1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Дашборд!AK6:AK14</xm:f>
              <xm:sqref>T7</xm:sqref>
            </x14:sparkline>
          </x14:sparklines>
        </x14:sparklineGroup>
        <x14:sparklineGroup displayEmptyCellsAs="gap" high="1" low="1" first="1" last="1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Дашборд!AJ6:AJ14</xm:f>
              <xm:sqref>K7</xm:sqref>
            </x14:sparkline>
          </x14:sparklines>
        </x14:sparklineGroup>
        <x14:sparklineGroup displayEmptyCellsAs="gap" markers="1" high="1" low="1" first="1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Дашборд!AI6:AI14</xm:f>
              <xm:sqref>C7</xm:sqref>
            </x14:sparkline>
          </x14:sparklines>
        </x14:sparklineGroup>
        <x14:sparklineGroup displayEmptyCellsAs="gap" high="1" low="1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Дашборд!C7:I7</xm:f>
              <xm:sqref>AI6</xm:sqref>
            </x14:sparkline>
            <x14:sparkline>
              <xm:f>Дашборд!C8:I8</xm:f>
              <xm:sqref>AI7</xm:sqref>
            </x14:sparkline>
            <x14:sparkline>
              <xm:f>Дашборд!C9:I9</xm:f>
              <xm:sqref>AI8</xm:sqref>
            </x14:sparkline>
            <x14:sparkline>
              <xm:f>Дашборд!C10:I10</xm:f>
              <xm:sqref>AI9</xm:sqref>
            </x14:sparkline>
            <x14:sparkline>
              <xm:f>Дашборд!C11:I11</xm:f>
              <xm:sqref>AI10</xm:sqref>
            </x14:sparkline>
            <x14:sparkline>
              <xm:f>Дашборд!C12:I12</xm:f>
              <xm:sqref>AI11</xm:sqref>
            </x14:sparkline>
            <x14:sparkline>
              <xm:f>Дашборд!C13:I13</xm:f>
              <xm:sqref>AI12</xm:sqref>
            </x14:sparkline>
            <x14:sparkline>
              <xm:f>Дашборд!C14:I14</xm:f>
              <xm:sqref>AI13</xm:sqref>
            </x14:sparkline>
            <x14:sparkline>
              <xm:f>Дашборд!C15:I15</xm:f>
              <xm:sqref>AI14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Списки</vt:lpstr>
      <vt:lpstr>Сводные</vt:lpstr>
      <vt:lpstr>Дашборд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Bazaleva</dc:creator>
  <cp:lastModifiedBy>Карина Ахметова</cp:lastModifiedBy>
  <dcterms:created xsi:type="dcterms:W3CDTF">2021-03-26T08:13:36Z</dcterms:created>
  <dcterms:modified xsi:type="dcterms:W3CDTF">2024-10-25T17:07:53Z</dcterms:modified>
</cp:coreProperties>
</file>