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Users\karinaa0303\Desktop\portfolio\"/>
    </mc:Choice>
  </mc:AlternateContent>
  <bookViews>
    <workbookView xWindow="0" yWindow="0" windowWidth="23040" windowHeight="9075" activeTab="2"/>
  </bookViews>
  <sheets>
    <sheet name="Списки" sheetId="11" r:id="rId1"/>
    <sheet name="Сводные" sheetId="10" r:id="rId2"/>
    <sheet name="Дашборд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10" l="1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J63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J45" i="10"/>
  <c r="Q38" i="9"/>
  <c r="Q32" i="9"/>
  <c r="Q26" i="9"/>
  <c r="Q20" i="9"/>
  <c r="R41" i="9"/>
  <c r="R42" i="9"/>
  <c r="R43" i="9"/>
  <c r="R35" i="9"/>
  <c r="R36" i="9"/>
  <c r="R37" i="9"/>
  <c r="R38" i="9"/>
  <c r="R39" i="9"/>
  <c r="R40" i="9"/>
  <c r="R25" i="9"/>
  <c r="R26" i="9"/>
  <c r="R27" i="9"/>
  <c r="R28" i="9"/>
  <c r="R29" i="9"/>
  <c r="R30" i="9"/>
  <c r="R31" i="9"/>
  <c r="R32" i="9"/>
  <c r="R33" i="9"/>
  <c r="R34" i="9"/>
  <c r="R21" i="9"/>
  <c r="R22" i="9"/>
  <c r="R23" i="9"/>
  <c r="R24" i="9"/>
  <c r="R20" i="9"/>
  <c r="B58" i="9"/>
  <c r="B46" i="9"/>
  <c r="B47" i="9"/>
  <c r="B48" i="9"/>
  <c r="B49" i="9"/>
  <c r="B50" i="9"/>
  <c r="B51" i="9"/>
  <c r="B52" i="9"/>
  <c r="B53" i="9"/>
  <c r="B54" i="9"/>
  <c r="B55" i="9"/>
  <c r="B56" i="9"/>
  <c r="B57" i="9"/>
  <c r="B45" i="9"/>
  <c r="D141" i="10"/>
  <c r="D142" i="10"/>
  <c r="J153" i="10"/>
  <c r="J154" i="10"/>
  <c r="J155" i="10"/>
  <c r="J156" i="10"/>
  <c r="J157" i="10"/>
  <c r="J152" i="10"/>
  <c r="J147" i="10"/>
  <c r="J148" i="10"/>
  <c r="J149" i="10"/>
  <c r="J150" i="10"/>
  <c r="J151" i="10"/>
  <c r="J146" i="10"/>
  <c r="J141" i="10"/>
  <c r="J142" i="10"/>
  <c r="J143" i="10"/>
  <c r="J144" i="10"/>
  <c r="J145" i="10"/>
  <c r="J140" i="10"/>
  <c r="D149" i="10" s="1"/>
  <c r="J135" i="10"/>
  <c r="J136" i="10"/>
  <c r="J137" i="10"/>
  <c r="J138" i="10"/>
  <c r="J139" i="10"/>
  <c r="J134" i="10"/>
  <c r="A150" i="10"/>
  <c r="A151" i="10"/>
  <c r="A152" i="10"/>
  <c r="A153" i="10"/>
  <c r="A154" i="10"/>
  <c r="A149" i="10"/>
  <c r="A144" i="10"/>
  <c r="A145" i="10"/>
  <c r="D145" i="10" s="1"/>
  <c r="A146" i="10"/>
  <c r="D146" i="10" s="1"/>
  <c r="A147" i="10"/>
  <c r="A148" i="10"/>
  <c r="A143" i="10"/>
  <c r="A138" i="10"/>
  <c r="A139" i="10"/>
  <c r="A140" i="10"/>
  <c r="A141" i="10"/>
  <c r="A142" i="10"/>
  <c r="A137" i="10"/>
  <c r="A132" i="10"/>
  <c r="D132" i="10" s="1"/>
  <c r="A133" i="10"/>
  <c r="D133" i="10" s="1"/>
  <c r="A134" i="10"/>
  <c r="D134" i="10" s="1"/>
  <c r="A135" i="10"/>
  <c r="D135" i="10" s="1"/>
  <c r="A136" i="10"/>
  <c r="D136" i="10" s="1"/>
  <c r="A131" i="10"/>
  <c r="D131" i="10" s="1"/>
  <c r="B35" i="9"/>
  <c r="B32" i="9"/>
  <c r="B33" i="9"/>
  <c r="B34" i="9"/>
  <c r="B22" i="9"/>
  <c r="B23" i="9"/>
  <c r="B24" i="9"/>
  <c r="B25" i="9"/>
  <c r="B26" i="9"/>
  <c r="B27" i="9"/>
  <c r="B28" i="9"/>
  <c r="B29" i="9"/>
  <c r="B30" i="9"/>
  <c r="B31" i="9"/>
  <c r="B21" i="9"/>
  <c r="S14" i="10"/>
  <c r="S15" i="10"/>
  <c r="S16" i="10"/>
  <c r="S17" i="10"/>
  <c r="S18" i="10"/>
  <c r="S19" i="10"/>
  <c r="S20" i="10"/>
  <c r="S21" i="10"/>
  <c r="S13" i="10"/>
  <c r="R14" i="10"/>
  <c r="R15" i="10"/>
  <c r="R16" i="10"/>
  <c r="R17" i="10"/>
  <c r="R18" i="10"/>
  <c r="R19" i="10"/>
  <c r="R20" i="10"/>
  <c r="R21" i="10"/>
  <c r="R13" i="10"/>
  <c r="Q14" i="10"/>
  <c r="Q15" i="10"/>
  <c r="Q16" i="10"/>
  <c r="Q17" i="10"/>
  <c r="Q18" i="10"/>
  <c r="Q19" i="10"/>
  <c r="Q20" i="10"/>
  <c r="Q21" i="10"/>
  <c r="Q13" i="10"/>
  <c r="B7" i="10"/>
  <c r="D144" i="10" l="1"/>
  <c r="D137" i="10"/>
  <c r="D153" i="10"/>
  <c r="D140" i="10"/>
  <c r="D152" i="10"/>
  <c r="D139" i="10"/>
  <c r="D138" i="10"/>
  <c r="D143" i="10"/>
  <c r="D151" i="10"/>
  <c r="D154" i="10"/>
  <c r="D148" i="10"/>
  <c r="D150" i="10"/>
  <c r="D147" i="10"/>
  <c r="B9" i="10"/>
  <c r="B8" i="10"/>
  <c r="B4" i="10"/>
  <c r="B5" i="10"/>
  <c r="B6" i="10"/>
  <c r="D3" i="10"/>
  <c r="C3" i="10" l="1"/>
  <c r="C5" i="10" s="1"/>
  <c r="F130" i="10"/>
  <c r="D4" i="10"/>
  <c r="B27" i="10"/>
  <c r="D8" i="10"/>
  <c r="E8" i="10" s="1"/>
  <c r="D9" i="10"/>
  <c r="E9" i="10" s="1"/>
  <c r="D5" i="10"/>
  <c r="D6" i="10"/>
  <c r="D7" i="10"/>
  <c r="E7" i="10" s="1"/>
  <c r="B109" i="10" l="1"/>
  <c r="T48" i="9" s="1"/>
  <c r="F45" i="10"/>
  <c r="F37" i="9" s="1"/>
  <c r="E45" i="10"/>
  <c r="E37" i="9" s="1"/>
  <c r="C45" i="10"/>
  <c r="C37" i="9" s="1"/>
  <c r="D45" i="10"/>
  <c r="D37" i="9" s="1"/>
  <c r="F131" i="10"/>
  <c r="T20" i="9" s="1"/>
  <c r="F141" i="10"/>
  <c r="T30" i="9" s="1"/>
  <c r="F153" i="10"/>
  <c r="T42" i="9" s="1"/>
  <c r="E130" i="10"/>
  <c r="F142" i="10"/>
  <c r="T31" i="9" s="1"/>
  <c r="F154" i="10"/>
  <c r="T43" i="9" s="1"/>
  <c r="F149" i="10"/>
  <c r="T38" i="9" s="1"/>
  <c r="F138" i="10"/>
  <c r="T27" i="9" s="1"/>
  <c r="F143" i="10"/>
  <c r="T32" i="9" s="1"/>
  <c r="F137" i="10"/>
  <c r="T26" i="9" s="1"/>
  <c r="F150" i="10"/>
  <c r="T39" i="9" s="1"/>
  <c r="F140" i="10"/>
  <c r="T29" i="9" s="1"/>
  <c r="F132" i="10"/>
  <c r="T21" i="9" s="1"/>
  <c r="F144" i="10"/>
  <c r="T33" i="9" s="1"/>
  <c r="F133" i="10"/>
  <c r="T22" i="9" s="1"/>
  <c r="F145" i="10"/>
  <c r="T34" i="9" s="1"/>
  <c r="F134" i="10"/>
  <c r="T23" i="9" s="1"/>
  <c r="F146" i="10"/>
  <c r="T35" i="9" s="1"/>
  <c r="F135" i="10"/>
  <c r="T24" i="9" s="1"/>
  <c r="F147" i="10"/>
  <c r="T36" i="9" s="1"/>
  <c r="F136" i="10"/>
  <c r="T25" i="9" s="1"/>
  <c r="F148" i="10"/>
  <c r="T37" i="9" s="1"/>
  <c r="F139" i="10"/>
  <c r="T28" i="9" s="1"/>
  <c r="F151" i="10"/>
  <c r="T40" i="9" s="1"/>
  <c r="F152" i="10"/>
  <c r="T41" i="9" s="1"/>
  <c r="E6" i="10"/>
  <c r="AB4" i="9" s="1"/>
  <c r="T7" i="9"/>
  <c r="E5" i="10"/>
  <c r="R4" i="9" s="1"/>
  <c r="K7" i="9"/>
  <c r="E4" i="10"/>
  <c r="I4" i="9" s="1"/>
  <c r="C7" i="9"/>
  <c r="C120" i="10"/>
  <c r="U57" i="9" s="1"/>
  <c r="C116" i="10"/>
  <c r="U54" i="9" s="1"/>
  <c r="B72" i="10"/>
  <c r="C45" i="9" s="1"/>
  <c r="C121" i="10"/>
  <c r="U58" i="9" s="1"/>
  <c r="C109" i="10"/>
  <c r="U48" i="9" s="1"/>
  <c r="C119" i="10"/>
  <c r="U56" i="9" s="1"/>
  <c r="B115" i="10"/>
  <c r="T53" i="9" s="1"/>
  <c r="C114" i="10"/>
  <c r="U52" i="9" s="1"/>
  <c r="B116" i="10"/>
  <c r="T54" i="9" s="1"/>
  <c r="B120" i="10"/>
  <c r="T57" i="9" s="1"/>
  <c r="B121" i="10"/>
  <c r="T58" i="9" s="1"/>
  <c r="B119" i="10"/>
  <c r="T56" i="9" s="1"/>
  <c r="B114" i="10"/>
  <c r="T52" i="9" s="1"/>
  <c r="C110" i="10"/>
  <c r="U49" i="9" s="1"/>
  <c r="C111" i="10"/>
  <c r="U50" i="9" s="1"/>
  <c r="D72" i="10"/>
  <c r="E45" i="9" s="1"/>
  <c r="B110" i="10"/>
  <c r="T49" i="9" s="1"/>
  <c r="C115" i="10"/>
  <c r="U53" i="9" s="1"/>
  <c r="B111" i="10"/>
  <c r="T50" i="9" s="1"/>
  <c r="E79" i="10"/>
  <c r="F52" i="9" s="1"/>
  <c r="D78" i="10"/>
  <c r="E51" i="9" s="1"/>
  <c r="C76" i="10"/>
  <c r="D49" i="9" s="1"/>
  <c r="D30" i="10"/>
  <c r="D21" i="9" s="1"/>
  <c r="B84" i="10"/>
  <c r="C57" i="9" s="1"/>
  <c r="E80" i="10"/>
  <c r="F53" i="9" s="1"/>
  <c r="D79" i="10"/>
  <c r="E52" i="9" s="1"/>
  <c r="C77" i="10"/>
  <c r="D50" i="9" s="1"/>
  <c r="B73" i="10"/>
  <c r="C46" i="9" s="1"/>
  <c r="B85" i="10"/>
  <c r="C58" i="9" s="1"/>
  <c r="E72" i="10"/>
  <c r="F45" i="9" s="1"/>
  <c r="E81" i="10"/>
  <c r="F54" i="9" s="1"/>
  <c r="D80" i="10"/>
  <c r="E53" i="9" s="1"/>
  <c r="C78" i="10"/>
  <c r="D51" i="9" s="1"/>
  <c r="B74" i="10"/>
  <c r="C47" i="9" s="1"/>
  <c r="C30" i="10"/>
  <c r="C21" i="9" s="1"/>
  <c r="E82" i="10"/>
  <c r="F55" i="9" s="1"/>
  <c r="D81" i="10"/>
  <c r="E54" i="9" s="1"/>
  <c r="C79" i="10"/>
  <c r="D52" i="9" s="1"/>
  <c r="B75" i="10"/>
  <c r="C48" i="9" s="1"/>
  <c r="B76" i="10"/>
  <c r="C49" i="9" s="1"/>
  <c r="E84" i="10"/>
  <c r="F57" i="9" s="1"/>
  <c r="C81" i="10"/>
  <c r="D54" i="9" s="1"/>
  <c r="E85" i="10"/>
  <c r="F58" i="9" s="1"/>
  <c r="C82" i="10"/>
  <c r="D55" i="9" s="1"/>
  <c r="E74" i="10"/>
  <c r="F47" i="9" s="1"/>
  <c r="D73" i="10"/>
  <c r="E46" i="9" s="1"/>
  <c r="C83" i="10"/>
  <c r="D56" i="9" s="1"/>
  <c r="B79" i="10"/>
  <c r="C52" i="9" s="1"/>
  <c r="E75" i="10"/>
  <c r="F48" i="9" s="1"/>
  <c r="D74" i="10"/>
  <c r="E47" i="9" s="1"/>
  <c r="C84" i="10"/>
  <c r="D57" i="9" s="1"/>
  <c r="B80" i="10"/>
  <c r="C53" i="9" s="1"/>
  <c r="E76" i="10"/>
  <c r="F49" i="9" s="1"/>
  <c r="D75" i="10"/>
  <c r="E48" i="9" s="1"/>
  <c r="C73" i="10"/>
  <c r="D46" i="9" s="1"/>
  <c r="B81" i="10"/>
  <c r="C54" i="9" s="1"/>
  <c r="E77" i="10"/>
  <c r="F50" i="9" s="1"/>
  <c r="C74" i="10"/>
  <c r="D47" i="9" s="1"/>
  <c r="C72" i="10"/>
  <c r="D45" i="9" s="1"/>
  <c r="E78" i="10"/>
  <c r="F51" i="9" s="1"/>
  <c r="C75" i="10"/>
  <c r="D48" i="9" s="1"/>
  <c r="E83" i="10"/>
  <c r="F56" i="9" s="1"/>
  <c r="D82" i="10"/>
  <c r="E55" i="9" s="1"/>
  <c r="C80" i="10"/>
  <c r="D53" i="9" s="1"/>
  <c r="D83" i="10"/>
  <c r="E56" i="9" s="1"/>
  <c r="B77" i="10"/>
  <c r="C50" i="9" s="1"/>
  <c r="E73" i="10"/>
  <c r="F46" i="9" s="1"/>
  <c r="D84" i="10"/>
  <c r="E57" i="9" s="1"/>
  <c r="B78" i="10"/>
  <c r="C51" i="9" s="1"/>
  <c r="D85" i="10"/>
  <c r="E58" i="9" s="1"/>
  <c r="E30" i="10"/>
  <c r="E21" i="9" s="1"/>
  <c r="C85" i="10"/>
  <c r="D58" i="9" s="1"/>
  <c r="D76" i="10"/>
  <c r="E49" i="9" s="1"/>
  <c r="B82" i="10"/>
  <c r="C55" i="9" s="1"/>
  <c r="D77" i="10"/>
  <c r="E50" i="9" s="1"/>
  <c r="B83" i="10"/>
  <c r="C56" i="9" s="1"/>
  <c r="F36" i="10"/>
  <c r="F27" i="9" s="1"/>
  <c r="E33" i="10"/>
  <c r="E24" i="9" s="1"/>
  <c r="D40" i="10"/>
  <c r="D31" i="9" s="1"/>
  <c r="C38" i="10"/>
  <c r="C29" i="9" s="1"/>
  <c r="F37" i="10"/>
  <c r="F28" i="9" s="1"/>
  <c r="E34" i="10"/>
  <c r="E25" i="9" s="1"/>
  <c r="C27" i="10"/>
  <c r="G31" i="10" s="1"/>
  <c r="G22" i="9" s="1"/>
  <c r="F38" i="10"/>
  <c r="F29" i="9" s="1"/>
  <c r="E35" i="10"/>
  <c r="E26" i="9" s="1"/>
  <c r="D42" i="10"/>
  <c r="D33" i="9" s="1"/>
  <c r="C40" i="10"/>
  <c r="C31" i="9" s="1"/>
  <c r="E36" i="10"/>
  <c r="E27" i="9" s="1"/>
  <c r="D31" i="10"/>
  <c r="D22" i="9" s="1"/>
  <c r="C41" i="10"/>
  <c r="C32" i="9" s="1"/>
  <c r="F31" i="10"/>
  <c r="F22" i="9" s="1"/>
  <c r="E40" i="10"/>
  <c r="E31" i="9" s="1"/>
  <c r="F32" i="10"/>
  <c r="F23" i="9" s="1"/>
  <c r="D36" i="10"/>
  <c r="D27" i="9" s="1"/>
  <c r="D38" i="10"/>
  <c r="D29" i="9" s="1"/>
  <c r="E32" i="10"/>
  <c r="E23" i="9" s="1"/>
  <c r="D39" i="10"/>
  <c r="D30" i="9" s="1"/>
  <c r="F30" i="10"/>
  <c r="F21" i="9" s="1"/>
  <c r="F39" i="10"/>
  <c r="F30" i="9" s="1"/>
  <c r="D43" i="10"/>
  <c r="D34" i="9" s="1"/>
  <c r="D35" i="10"/>
  <c r="D26" i="9" s="1"/>
  <c r="C34" i="10"/>
  <c r="C25" i="9" s="1"/>
  <c r="D37" i="10"/>
  <c r="D28" i="9" s="1"/>
  <c r="E31" i="10"/>
  <c r="E22" i="9" s="1"/>
  <c r="F35" i="10"/>
  <c r="F26" i="9" s="1"/>
  <c r="C37" i="10"/>
  <c r="C28" i="9" s="1"/>
  <c r="F40" i="10"/>
  <c r="F31" i="9" s="1"/>
  <c r="E37" i="10"/>
  <c r="E28" i="9" s="1"/>
  <c r="D32" i="10"/>
  <c r="D23" i="9" s="1"/>
  <c r="D44" i="10"/>
  <c r="D35" i="9" s="1"/>
  <c r="C42" i="10"/>
  <c r="C33" i="9" s="1"/>
  <c r="F41" i="10"/>
  <c r="F32" i="9" s="1"/>
  <c r="E38" i="10"/>
  <c r="E29" i="9" s="1"/>
  <c r="D33" i="10"/>
  <c r="D24" i="9" s="1"/>
  <c r="C31" i="10"/>
  <c r="C22" i="9" s="1"/>
  <c r="C43" i="10"/>
  <c r="C34" i="9" s="1"/>
  <c r="F42" i="10"/>
  <c r="F33" i="9" s="1"/>
  <c r="D34" i="10"/>
  <c r="D25" i="9" s="1"/>
  <c r="C32" i="10"/>
  <c r="C23" i="9" s="1"/>
  <c r="C44" i="10"/>
  <c r="C35" i="9" s="1"/>
  <c r="F43" i="10"/>
  <c r="F34" i="9" s="1"/>
  <c r="E41" i="10"/>
  <c r="E32" i="9" s="1"/>
  <c r="C35" i="10"/>
  <c r="C26" i="9" s="1"/>
  <c r="F34" i="10"/>
  <c r="F25" i="9" s="1"/>
  <c r="C36" i="10"/>
  <c r="C27" i="9" s="1"/>
  <c r="D41" i="10"/>
  <c r="D32" i="9" s="1"/>
  <c r="E39" i="10"/>
  <c r="E30" i="9" s="1"/>
  <c r="C33" i="10"/>
  <c r="C24" i="9" s="1"/>
  <c r="F44" i="10"/>
  <c r="F35" i="9" s="1"/>
  <c r="F33" i="10"/>
  <c r="F24" i="9" s="1"/>
  <c r="E42" i="10"/>
  <c r="E33" i="9" s="1"/>
  <c r="E43" i="10"/>
  <c r="E34" i="9" s="1"/>
  <c r="E44" i="10"/>
  <c r="E35" i="9" s="1"/>
  <c r="C39" i="10"/>
  <c r="C30" i="9" s="1"/>
  <c r="C7" i="10"/>
  <c r="F7" i="10" s="1"/>
  <c r="C9" i="10"/>
  <c r="F9" i="10" s="1"/>
  <c r="C8" i="10"/>
  <c r="F8" i="10" s="1"/>
  <c r="C4" i="10"/>
  <c r="F4" i="10" s="1"/>
  <c r="I5" i="9" s="1"/>
  <c r="C6" i="10"/>
  <c r="F6" i="10" s="1"/>
  <c r="F5" i="10"/>
  <c r="G45" i="10" l="1"/>
  <c r="G37" i="9" s="1"/>
  <c r="H45" i="10"/>
  <c r="H37" i="9" s="1"/>
  <c r="G140" i="10"/>
  <c r="U29" i="9" s="1"/>
  <c r="G150" i="10"/>
  <c r="U39" i="9" s="1"/>
  <c r="G137" i="10"/>
  <c r="U26" i="9" s="1"/>
  <c r="G143" i="10"/>
  <c r="U32" i="9" s="1"/>
  <c r="G138" i="10"/>
  <c r="U27" i="9" s="1"/>
  <c r="G135" i="10"/>
  <c r="U24" i="9" s="1"/>
  <c r="G149" i="10"/>
  <c r="U38" i="9" s="1"/>
  <c r="G146" i="10"/>
  <c r="U35" i="9" s="1"/>
  <c r="G154" i="10"/>
  <c r="U43" i="9" s="1"/>
  <c r="G134" i="10"/>
  <c r="U23" i="9" s="1"/>
  <c r="G142" i="10"/>
  <c r="U31" i="9" s="1"/>
  <c r="G145" i="10"/>
  <c r="U34" i="9" s="1"/>
  <c r="E132" i="10"/>
  <c r="H132" i="10" s="1"/>
  <c r="W21" i="9" s="1"/>
  <c r="E144" i="10"/>
  <c r="H144" i="10" s="1"/>
  <c r="W33" i="9" s="1"/>
  <c r="E133" i="10"/>
  <c r="H133" i="10" s="1"/>
  <c r="W22" i="9" s="1"/>
  <c r="E145" i="10"/>
  <c r="H145" i="10" s="1"/>
  <c r="W34" i="9" s="1"/>
  <c r="E151" i="10"/>
  <c r="H151" i="10" s="1"/>
  <c r="W40" i="9" s="1"/>
  <c r="E140" i="10"/>
  <c r="H140" i="10" s="1"/>
  <c r="W29" i="9" s="1"/>
  <c r="E154" i="10"/>
  <c r="H154" i="10" s="1"/>
  <c r="W43" i="9" s="1"/>
  <c r="E131" i="10"/>
  <c r="H131" i="10" s="1"/>
  <c r="W20" i="9" s="1"/>
  <c r="E134" i="10"/>
  <c r="H134" i="10" s="1"/>
  <c r="W23" i="9" s="1"/>
  <c r="E146" i="10"/>
  <c r="H146" i="10" s="1"/>
  <c r="W35" i="9" s="1"/>
  <c r="E150" i="10"/>
  <c r="H150" i="10" s="1"/>
  <c r="W39" i="9" s="1"/>
  <c r="E135" i="10"/>
  <c r="H135" i="10" s="1"/>
  <c r="W24" i="9" s="1"/>
  <c r="E147" i="10"/>
  <c r="H147" i="10" s="1"/>
  <c r="W36" i="9" s="1"/>
  <c r="E136" i="10"/>
  <c r="H136" i="10" s="1"/>
  <c r="W25" i="9" s="1"/>
  <c r="E148" i="10"/>
  <c r="H148" i="10" s="1"/>
  <c r="W37" i="9" s="1"/>
  <c r="E137" i="10"/>
  <c r="H137" i="10" s="1"/>
  <c r="W26" i="9" s="1"/>
  <c r="E149" i="10"/>
  <c r="H149" i="10" s="1"/>
  <c r="W38" i="9" s="1"/>
  <c r="E138" i="10"/>
  <c r="H138" i="10" s="1"/>
  <c r="W27" i="9" s="1"/>
  <c r="E139" i="10"/>
  <c r="H139" i="10" s="1"/>
  <c r="W28" i="9" s="1"/>
  <c r="E152" i="10"/>
  <c r="H152" i="10" s="1"/>
  <c r="W41" i="9" s="1"/>
  <c r="E141" i="10"/>
  <c r="H141" i="10" s="1"/>
  <c r="W30" i="9" s="1"/>
  <c r="E153" i="10"/>
  <c r="H153" i="10" s="1"/>
  <c r="W42" i="9" s="1"/>
  <c r="E142" i="10"/>
  <c r="H142" i="10" s="1"/>
  <c r="W31" i="9" s="1"/>
  <c r="E143" i="10"/>
  <c r="H143" i="10" s="1"/>
  <c r="W32" i="9" s="1"/>
  <c r="G136" i="10"/>
  <c r="U25" i="9" s="1"/>
  <c r="G147" i="10"/>
  <c r="U36" i="9" s="1"/>
  <c r="G133" i="10"/>
  <c r="U22" i="9" s="1"/>
  <c r="G153" i="10"/>
  <c r="U42" i="9" s="1"/>
  <c r="G144" i="10"/>
  <c r="U33" i="9" s="1"/>
  <c r="G141" i="10"/>
  <c r="U30" i="9" s="1"/>
  <c r="G151" i="10"/>
  <c r="U40" i="9" s="1"/>
  <c r="G139" i="10"/>
  <c r="U28" i="9" s="1"/>
  <c r="G148" i="10"/>
  <c r="U37" i="9" s="1"/>
  <c r="G152" i="10"/>
  <c r="U41" i="9" s="1"/>
  <c r="G132" i="10"/>
  <c r="U21" i="9" s="1"/>
  <c r="G131" i="10"/>
  <c r="U20" i="9" s="1"/>
  <c r="AB5" i="9"/>
  <c r="R5" i="9"/>
  <c r="G84" i="10"/>
  <c r="H57" i="9" s="1"/>
  <c r="D115" i="10"/>
  <c r="W53" i="9" s="1"/>
  <c r="D120" i="10"/>
  <c r="W57" i="9" s="1"/>
  <c r="D114" i="10"/>
  <c r="W52" i="9" s="1"/>
  <c r="D111" i="10"/>
  <c r="W50" i="9" s="1"/>
  <c r="D116" i="10"/>
  <c r="W54" i="9" s="1"/>
  <c r="D121" i="10"/>
  <c r="W58" i="9" s="1"/>
  <c r="D119" i="10"/>
  <c r="W56" i="9" s="1"/>
  <c r="F82" i="10"/>
  <c r="G55" i="9" s="1"/>
  <c r="H32" i="10"/>
  <c r="H23" i="9" s="1"/>
  <c r="G83" i="10"/>
  <c r="H56" i="9" s="1"/>
  <c r="D109" i="10"/>
  <c r="W48" i="9" s="1"/>
  <c r="D110" i="10"/>
  <c r="W49" i="9" s="1"/>
  <c r="F85" i="10"/>
  <c r="G58" i="9" s="1"/>
  <c r="G72" i="10"/>
  <c r="H45" i="9" s="1"/>
  <c r="G82" i="10"/>
  <c r="H55" i="9" s="1"/>
  <c r="G74" i="10"/>
  <c r="H47" i="9" s="1"/>
  <c r="F79" i="10"/>
  <c r="G52" i="9" s="1"/>
  <c r="G81" i="10"/>
  <c r="H54" i="9" s="1"/>
  <c r="F73" i="10"/>
  <c r="G46" i="9" s="1"/>
  <c r="G77" i="10"/>
  <c r="H50" i="9" s="1"/>
  <c r="F78" i="10"/>
  <c r="G51" i="9" s="1"/>
  <c r="F84" i="10"/>
  <c r="G57" i="9" s="1"/>
  <c r="F81" i="10"/>
  <c r="G54" i="9" s="1"/>
  <c r="F77" i="10"/>
  <c r="G50" i="9" s="1"/>
  <c r="G80" i="10"/>
  <c r="H53" i="9" s="1"/>
  <c r="F75" i="10"/>
  <c r="G48" i="9" s="1"/>
  <c r="F72" i="10"/>
  <c r="G45" i="9" s="1"/>
  <c r="G85" i="10"/>
  <c r="H58" i="9" s="1"/>
  <c r="F74" i="10"/>
  <c r="G47" i="9" s="1"/>
  <c r="G78" i="10"/>
  <c r="H51" i="9" s="1"/>
  <c r="F83" i="10"/>
  <c r="G56" i="9" s="1"/>
  <c r="F76" i="10"/>
  <c r="G49" i="9" s="1"/>
  <c r="G75" i="10"/>
  <c r="H48" i="9" s="1"/>
  <c r="F80" i="10"/>
  <c r="G53" i="9" s="1"/>
  <c r="G79" i="10"/>
  <c r="H52" i="9" s="1"/>
  <c r="G76" i="10"/>
  <c r="H49" i="9" s="1"/>
  <c r="G73" i="10"/>
  <c r="H46" i="9" s="1"/>
  <c r="G36" i="10"/>
  <c r="G27" i="9" s="1"/>
  <c r="H39" i="10"/>
  <c r="H30" i="9" s="1"/>
  <c r="G40" i="10"/>
  <c r="G31" i="9" s="1"/>
  <c r="H42" i="10"/>
  <c r="H33" i="9" s="1"/>
  <c r="G42" i="10"/>
  <c r="G33" i="9" s="1"/>
  <c r="G43" i="10"/>
  <c r="G34" i="9" s="1"/>
  <c r="G33" i="10"/>
  <c r="G24" i="9" s="1"/>
  <c r="G38" i="10"/>
  <c r="G29" i="9" s="1"/>
  <c r="H37" i="10"/>
  <c r="H28" i="9" s="1"/>
  <c r="G39" i="10"/>
  <c r="G30" i="9" s="1"/>
  <c r="H35" i="10"/>
  <c r="H26" i="9" s="1"/>
  <c r="H44" i="10"/>
  <c r="H35" i="9" s="1"/>
  <c r="G37" i="10"/>
  <c r="G28" i="9" s="1"/>
  <c r="H34" i="10"/>
  <c r="H25" i="9" s="1"/>
  <c r="H31" i="10"/>
  <c r="H22" i="9" s="1"/>
  <c r="G35" i="10"/>
  <c r="G26" i="9" s="1"/>
  <c r="G34" i="10"/>
  <c r="G25" i="9" s="1"/>
  <c r="H38" i="10"/>
  <c r="H29" i="9" s="1"/>
  <c r="G44" i="10"/>
  <c r="G35" i="9" s="1"/>
  <c r="H40" i="10"/>
  <c r="H31" i="9" s="1"/>
  <c r="G41" i="10"/>
  <c r="G32" i="9" s="1"/>
  <c r="H30" i="10"/>
  <c r="H21" i="9" s="1"/>
  <c r="G32" i="10"/>
  <c r="G23" i="9" s="1"/>
  <c r="H33" i="10"/>
  <c r="H24" i="9" s="1"/>
  <c r="H36" i="10"/>
  <c r="H27" i="9" s="1"/>
  <c r="G30" i="10"/>
  <c r="G21" i="9" s="1"/>
  <c r="H41" i="10"/>
  <c r="H32" i="9" s="1"/>
  <c r="H43" i="10"/>
  <c r="H34" i="9" s="1"/>
</calcChain>
</file>

<file path=xl/sharedStrings.xml><?xml version="1.0" encoding="utf-8"?>
<sst xmlns="http://schemas.openxmlformats.org/spreadsheetml/2006/main" count="284" uniqueCount="92">
  <si>
    <t>KPI</t>
  </si>
  <si>
    <t>+/- с начала года</t>
  </si>
  <si>
    <t>+/- за месяц</t>
  </si>
  <si>
    <t>КП</t>
  </si>
  <si>
    <t>РП30</t>
  </si>
  <si>
    <t>АВТО</t>
  </si>
  <si>
    <t>ОНЛАЙН</t>
  </si>
  <si>
    <t>Филиалы</t>
  </si>
  <si>
    <t>Список месяцев</t>
  </si>
  <si>
    <t>Декабрь 2022</t>
  </si>
  <si>
    <t>Январь 2023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</si>
  <si>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</si>
  <si>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</si>
  <si>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</si>
  <si>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</si>
  <si>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</si>
  <si>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</si>
  <si>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</si>
  <si>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Динамика качества ссудного портфеля</t>
  </si>
  <si>
    <t>Доля КП в Стадии 3/Доля РП30 в Стадии 3/Доля РП30% в Стадии 3</t>
  </si>
  <si>
    <t>Таблица</t>
  </si>
  <si>
    <t>КП/РП30 по стадиям обесценения изм с нач года/за мес</t>
  </si>
  <si>
    <t>Распределение КП по дням просрочки по группировки Продуктов</t>
  </si>
  <si>
    <t>Диаграммы</t>
  </si>
  <si>
    <t>КП/РП по филиалам с нач года/за мес (динамика абс значений)</t>
  </si>
  <si>
    <t>КП/РП по видам деятельности с нач года/за мес (динамика абс значений)</t>
  </si>
  <si>
    <t>Доля РП30 в Стадии 3</t>
  </si>
  <si>
    <t>Month, Year of DATA_DATE</t>
  </si>
  <si>
    <t>КП в Стадии 3</t>
  </si>
  <si>
    <t>Резервы в Стадии 3</t>
  </si>
  <si>
    <t>РП30 в Стадии 3</t>
  </si>
  <si>
    <t xml:space="preserve"> Доля КП в Стадии 3</t>
  </si>
  <si>
    <t>Доля Резервы в Стадии 3</t>
  </si>
  <si>
    <t>Филиал</t>
  </si>
  <si>
    <t>АКФ</t>
  </si>
  <si>
    <t>АСФ</t>
  </si>
  <si>
    <t>АФ</t>
  </si>
  <si>
    <t>ВКФ</t>
  </si>
  <si>
    <t>ЖФ</t>
  </si>
  <si>
    <t>КЗФ</t>
  </si>
  <si>
    <t>КСФ</t>
  </si>
  <si>
    <t>КФ</t>
  </si>
  <si>
    <t>КШФ</t>
  </si>
  <si>
    <t>ПФ</t>
  </si>
  <si>
    <t>СФ</t>
  </si>
  <si>
    <t>ТКФ</t>
  </si>
  <si>
    <t>ТНФ</t>
  </si>
  <si>
    <t>УФ</t>
  </si>
  <si>
    <t>ШФ</t>
  </si>
  <si>
    <t>с нач года</t>
  </si>
  <si>
    <t>за мес</t>
  </si>
  <si>
    <t>Без вида бизнеса / закрытые</t>
  </si>
  <si>
    <t>Военнослужащие</t>
  </si>
  <si>
    <t>Животн. и растениеводство</t>
  </si>
  <si>
    <t>Животноводство</t>
  </si>
  <si>
    <t>Общепит</t>
  </si>
  <si>
    <t>Пенсионеры</t>
  </si>
  <si>
    <t>Производство</t>
  </si>
  <si>
    <t>Прочая торговля или торговля + сервис/произв</t>
  </si>
  <si>
    <t>Прочее с/х</t>
  </si>
  <si>
    <t>Растениеводство</t>
  </si>
  <si>
    <t>Сервис</t>
  </si>
  <si>
    <t>Служащие</t>
  </si>
  <si>
    <t>Торговля, продтовары</t>
  </si>
  <si>
    <t>Торговля, промышленные товары</t>
  </si>
  <si>
    <t>Резервы</t>
  </si>
  <si>
    <t>с начала года</t>
  </si>
  <si>
    <t>Продукты кратко</t>
  </si>
  <si>
    <t>Градация просрочки отч</t>
  </si>
  <si>
    <t>0d</t>
  </si>
  <si>
    <t>1-30d</t>
  </si>
  <si>
    <t>31-60d</t>
  </si>
  <si>
    <t>61-91d</t>
  </si>
  <si>
    <t>91d</t>
  </si>
  <si>
    <t>Total</t>
  </si>
  <si>
    <t>Grand Total</t>
  </si>
  <si>
    <t>изм с нач года</t>
  </si>
  <si>
    <t>изм за мес</t>
  </si>
  <si>
    <t>Динамика КП</t>
  </si>
  <si>
    <t>Динамика РП 30</t>
  </si>
  <si>
    <t>Факт</t>
  </si>
  <si>
    <t>Вид деят</t>
  </si>
  <si>
    <t>Продукт</t>
  </si>
  <si>
    <t>Просрочка</t>
  </si>
  <si>
    <t>КП/Резервы/РП30 по стадиям обесценения изм с нач года/за мес</t>
  </si>
  <si>
    <t>Стадия обесценения</t>
  </si>
  <si>
    <t>Первая стадия</t>
  </si>
  <si>
    <t>Вторая стадия</t>
  </si>
  <si>
    <t>Третья стадия</t>
  </si>
  <si>
    <t xml:space="preserve">Динамика </t>
  </si>
  <si>
    <t>Итого</t>
  </si>
  <si>
    <t>МСБ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</si>
</sst>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_-* #,##0.0_-;\-* #,##0.0_-;_-* &quot;-&quot;??_-;_-@_-"/>
    <numFmt numFmtId="167" formatCode="_-* #,##0_-;\-* #,##0_-;_-* &quot;-&quot;??_-;_-@_-"/>
    <numFmt numFmtId="168" formatCode="0.0"/>
    <numFmt numFmtId="169" formatCode="#,##0_ ;\-#,##0\ "/>
    <numFmt numFmtId="170" formatCode="0.0%"/>
    <numFmt numFmtId="171" formatCode="[$-419]mmmm\ yyyy;@"/>
    <numFmt numFmtId="172" formatCode="0.00000"/>
  </numFmts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20"/>
      <color rgb="FFF6706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67061"/>
      <name val="Calibri"/>
      <family val="2"/>
      <scheme val="minor"/>
    </font>
    <font>
      <sz val="18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666666"/>
      <name val="Arial"/>
      <family val="2"/>
      <charset val="204"/>
    </font>
    <font>
      <sz val="9"/>
      <color rgb="FF333333"/>
      <name val="Arial"/>
      <family val="2"/>
      <charset val="204"/>
    </font>
    <font>
      <sz val="11"/>
      <color rgb="FF000000"/>
      <name val="Calibri"/>
      <family val="2"/>
      <charset val="204"/>
    </font>
    <font>
      <sz val="20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22"/>
      <color theme="5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22"/>
      <color rgb="FFF6706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48"/>
      <color theme="1" tint="0.499984740745262"/>
      <name val="Calibri"/>
      <family val="2"/>
      <charset val="204"/>
      <scheme val="minor"/>
    </font>
    <font>
      <b/>
      <sz val="22"/>
      <color rgb="FF008B8E"/>
      <name val="Calibri"/>
      <family val="2"/>
      <charset val="204"/>
      <scheme val="minor"/>
    </font>
    <font>
      <b/>
      <sz val="22"/>
      <color theme="1" tint="0.499984740745262"/>
      <name val="Calibri"/>
      <family val="2"/>
      <charset val="204"/>
      <scheme val="minor"/>
    </font>
    <font>
      <sz val="14"/>
      <color theme="1" tint="0.499984740745262"/>
      <name val="Calibri"/>
      <family val="2"/>
      <charset val="204"/>
      <scheme val="minor"/>
    </font>
    <font>
      <b/>
      <sz val="14"/>
      <color theme="1" tint="0.499984740745262"/>
      <name val="Calibri"/>
      <family val="2"/>
      <charset val="204"/>
      <scheme val="minor"/>
    </font>
    <font>
      <b/>
      <sz val="11"/>
      <color theme="1" tint="0.499984740745262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sz val="20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7">
    <xf numFmtId="0" fontId="0" fillId="0" borderId="0" xfId="0"/>
    <xf numFmtId="166" fontId="0" fillId="0" borderId="0" xfId="0" applyNumberFormat="1"/>
    <xf numFmtId="167" fontId="0" fillId="0" borderId="0" xfId="0" applyNumberFormat="1"/>
    <xf numFmtId="9" fontId="0" fillId="0" borderId="0" xfId="4" applyFont="1"/>
    <xf numFmtId="0" fontId="0" fillId="2" borderId="0" xfId="0" applyFill="1"/>
    <xf numFmtId="9" fontId="0" fillId="0" borderId="0" xfId="4" applyFont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 indent="2"/>
    </xf>
    <xf numFmtId="3" fontId="7" fillId="0" borderId="0" xfId="0" applyNumberFormat="1" applyFont="1"/>
    <xf numFmtId="0" fontId="0" fillId="0" borderId="0" xfId="0" applyAlignment="1">
      <alignment horizontal="left" vertical="top" indent="2"/>
    </xf>
    <xf numFmtId="168" fontId="5" fillId="2" borderId="0" xfId="0" applyNumberFormat="1" applyFont="1" applyFill="1" applyAlignment="1">
      <alignment horizontal="left" vertical="top" indent="2"/>
    </xf>
    <xf numFmtId="0" fontId="0" fillId="2" borderId="0" xfId="0" applyFill="1" applyAlignment="1">
      <alignment horizontal="left" vertical="top" indent="2"/>
    </xf>
    <xf numFmtId="0" fontId="6" fillId="2" borderId="0" xfId="0" applyFont="1" applyFill="1" applyAlignment="1">
      <alignment horizontal="right" vertical="center"/>
    </xf>
    <xf numFmtId="0" fontId="2" fillId="0" borderId="0" xfId="0" applyFont="1"/>
    <xf numFmtId="0" fontId="10" fillId="2" borderId="0" xfId="0" applyFont="1" applyFill="1"/>
    <xf numFmtId="0" fontId="11" fillId="2" borderId="0" xfId="0" applyFont="1" applyFill="1"/>
    <xf numFmtId="0" fontId="12" fillId="0" borderId="0" xfId="0" applyFont="1"/>
    <xf numFmtId="0" fontId="9" fillId="0" borderId="0" xfId="0" applyFont="1"/>
    <xf numFmtId="9" fontId="0" fillId="0" borderId="0" xfId="0" applyNumberFormat="1"/>
    <xf numFmtId="3" fontId="0" fillId="0" borderId="0" xfId="0" applyNumberFormat="1"/>
    <xf numFmtId="0" fontId="10" fillId="0" borderId="0" xfId="0" applyFont="1"/>
    <xf numFmtId="0" fontId="11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13" fillId="0" borderId="0" xfId="0" applyFont="1" applyAlignment="1">
      <alignment wrapText="1"/>
    </xf>
    <xf numFmtId="0" fontId="14" fillId="4" borderId="0" xfId="0" applyFont="1" applyFill="1" applyAlignment="1">
      <alignment horizontal="center" vertical="center" wrapText="1" readingOrder="1"/>
    </xf>
    <xf numFmtId="0" fontId="15" fillId="0" borderId="0" xfId="0" applyFont="1" applyAlignment="1">
      <alignment horizontal="right" vertical="top" wrapText="1" readingOrder="1"/>
    </xf>
    <xf numFmtId="3" fontId="16" fillId="0" borderId="0" xfId="0" applyNumberFormat="1" applyFont="1" applyAlignment="1">
      <alignment horizontal="center" vertical="center" wrapText="1" readingOrder="1"/>
    </xf>
    <xf numFmtId="3" fontId="17" fillId="0" borderId="0" xfId="0" applyNumberFormat="1" applyFont="1" applyAlignment="1">
      <alignment horizontal="center" wrapText="1" readingOrder="1"/>
    </xf>
    <xf numFmtId="10" fontId="17" fillId="0" borderId="0" xfId="0" applyNumberFormat="1" applyFont="1" applyAlignment="1">
      <alignment horizontal="center" wrapText="1" readingOrder="1"/>
    </xf>
    <xf numFmtId="10" fontId="0" fillId="0" borderId="0" xfId="4" applyNumberFormat="1" applyFont="1"/>
    <xf numFmtId="10" fontId="0" fillId="0" borderId="0" xfId="4" applyNumberFormat="1" applyFont="1"/>
    <xf numFmtId="0" fontId="0" fillId="0" borderId="0" xfId="0"/>
    <xf numFmtId="0" fontId="0" fillId="0" borderId="0" xfId="0"/>
    <xf numFmtId="10" fontId="1" fillId="2" borderId="0" xfId="4" applyNumberFormat="1" applyFont="1" applyFill="1" applyAlignment="1">
      <alignment vertical="center"/>
    </xf>
    <xf numFmtId="4" fontId="0" fillId="0" borderId="0" xfId="4" applyNumberFormat="1" applyFont="1" applyAlignment="1">
      <alignment horizontal="right" indent="1"/>
    </xf>
    <xf numFmtId="0" fontId="18" fillId="2" borderId="0" xfId="0" applyFont="1" applyFill="1" applyAlignment="1"/>
    <xf numFmtId="0" fontId="0" fillId="0" borderId="0" xfId="0"/>
    <xf numFmtId="10" fontId="16" fillId="0" borderId="0" xfId="0" applyNumberFormat="1" applyFont="1" applyAlignment="1">
      <alignment vertical="center"/>
    </xf>
    <xf numFmtId="0" fontId="15" fillId="0" borderId="0" xfId="0" quotePrefix="1" applyFont="1" applyAlignment="1">
      <alignment horizontal="left" vertical="top"/>
    </xf>
    <xf numFmtId="43" fontId="16" fillId="0" borderId="0" xfId="7" applyFont="1" applyAlignment="1">
      <alignment vertical="center"/>
    </xf>
    <xf numFmtId="171" fontId="0" fillId="0" borderId="0" xfId="0" applyNumberFormat="1"/>
    <xf numFmtId="171" fontId="14" fillId="3" borderId="0" xfId="0" applyNumberFormat="1" applyFont="1" applyFill="1" applyAlignment="1">
      <alignment horizontal="center" wrapText="1" readingOrder="1"/>
    </xf>
    <xf numFmtId="10" fontId="16" fillId="0" borderId="0" xfId="4" applyNumberFormat="1" applyFont="1" applyAlignment="1">
      <alignment horizontal="center" vertical="center" wrapText="1" readingOrder="1"/>
    </xf>
    <xf numFmtId="0" fontId="0" fillId="0" borderId="0" xfId="0"/>
    <xf numFmtId="10" fontId="16" fillId="0" borderId="0" xfId="0" applyNumberFormat="1" applyFont="1" applyAlignment="1">
      <alignment vertical="center"/>
    </xf>
    <xf numFmtId="0" fontId="15" fillId="0" borderId="0" xfId="0" quotePrefix="1" applyFont="1" applyAlignment="1">
      <alignment horizontal="center"/>
    </xf>
    <xf numFmtId="43" fontId="0" fillId="0" borderId="0" xfId="8" applyFont="1"/>
    <xf numFmtId="10" fontId="22" fillId="2" borderId="0" xfId="4" applyNumberFormat="1" applyFont="1" applyFill="1" applyAlignment="1">
      <alignment horizontal="left" vertical="top" indent="2"/>
    </xf>
    <xf numFmtId="10" fontId="22" fillId="2" borderId="0" xfId="4" applyNumberFormat="1" applyFont="1" applyFill="1" applyAlignment="1">
      <alignment vertical="top"/>
    </xf>
    <xf numFmtId="169" fontId="20" fillId="2" borderId="0" xfId="3" applyNumberFormat="1" applyFont="1" applyFill="1" applyAlignment="1">
      <alignment vertical="top"/>
    </xf>
    <xf numFmtId="10" fontId="18" fillId="2" borderId="0" xfId="0" applyNumberFormat="1" applyFont="1" applyFill="1" applyAlignment="1"/>
    <xf numFmtId="0" fontId="23" fillId="0" borderId="0" xfId="0" applyFont="1"/>
    <xf numFmtId="0" fontId="0" fillId="0" borderId="0" xfId="0" applyFont="1"/>
    <xf numFmtId="0" fontId="16" fillId="0" borderId="0" xfId="0" quotePrefix="1" applyFont="1" applyAlignment="1">
      <alignment horizontal="left"/>
    </xf>
    <xf numFmtId="0" fontId="15" fillId="0" borderId="0" xfId="0" quotePrefix="1" applyFont="1" applyAlignment="1">
      <alignment horizontal="center"/>
    </xf>
    <xf numFmtId="0" fontId="15" fillId="0" borderId="0" xfId="0" quotePrefix="1" applyFont="1" applyAlignment="1">
      <alignment horizontal="center" vertical="top"/>
    </xf>
    <xf numFmtId="165" fontId="16" fillId="0" borderId="0" xfId="9" applyNumberFormat="1" applyFont="1" applyAlignment="1">
      <alignment vertical="center"/>
    </xf>
    <xf numFmtId="165" fontId="0" fillId="0" borderId="0" xfId="9" applyNumberFormat="1" applyFont="1"/>
    <xf numFmtId="14" fontId="6" fillId="0" borderId="0" xfId="0" applyNumberFormat="1" applyFont="1"/>
    <xf numFmtId="170" fontId="16" fillId="0" borderId="0" xfId="4" applyNumberFormat="1" applyFont="1" applyAlignment="1">
      <alignment horizontal="center" vertical="center" wrapText="1" readingOrder="1"/>
    </xf>
    <xf numFmtId="170" fontId="17" fillId="0" borderId="0" xfId="4" applyNumberFormat="1" applyFont="1" applyAlignment="1">
      <alignment horizontal="center" wrapText="1" readingOrder="1"/>
    </xf>
    <xf numFmtId="14" fontId="0" fillId="0" borderId="0" xfId="0" applyNumberFormat="1"/>
    <xf numFmtId="0" fontId="16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top"/>
    </xf>
    <xf numFmtId="171" fontId="16" fillId="0" borderId="0" xfId="0" applyNumberFormat="1" applyFont="1" applyAlignment="1">
      <alignment vertical="center"/>
    </xf>
    <xf numFmtId="165" fontId="0" fillId="0" borderId="0" xfId="10" applyNumberFormat="1" applyFont="1"/>
    <xf numFmtId="165" fontId="0" fillId="0" borderId="0" xfId="10" applyNumberFormat="1" applyFont="1"/>
    <xf numFmtId="0" fontId="0" fillId="0" borderId="0" xfId="0"/>
    <xf numFmtId="0" fontId="16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top"/>
    </xf>
    <xf numFmtId="171" fontId="16" fillId="0" borderId="0" xfId="0" applyNumberFormat="1" applyFont="1" applyAlignment="1">
      <alignment vertical="center"/>
    </xf>
    <xf numFmtId="165" fontId="0" fillId="0" borderId="0" xfId="10" applyNumberFormat="1" applyFont="1"/>
    <xf numFmtId="171" fontId="28" fillId="0" borderId="0" xfId="0" applyNumberFormat="1" applyFont="1"/>
    <xf numFmtId="14" fontId="28" fillId="0" borderId="0" xfId="0" applyNumberFormat="1" applyFont="1"/>
    <xf numFmtId="167" fontId="19" fillId="0" borderId="0" xfId="3" applyNumberFormat="1" applyFont="1" applyAlignment="1">
      <alignment vertical="center"/>
    </xf>
    <xf numFmtId="0" fontId="0" fillId="0" borderId="0" xfId="0" applyAlignment="1">
      <alignment horizontal="center" vertical="center"/>
    </xf>
    <xf numFmtId="172" fontId="0" fillId="0" borderId="0" xfId="0" applyNumberFormat="1"/>
    <xf numFmtId="0" fontId="0" fillId="0" borderId="0" xfId="0"/>
    <xf numFmtId="0" fontId="15" fillId="0" borderId="0" xfId="0" quotePrefix="1" applyFont="1" applyAlignment="1">
      <alignment horizontal="left" vertical="top"/>
    </xf>
    <xf numFmtId="43" fontId="0" fillId="0" borderId="0" xfId="10" applyFont="1"/>
    <xf numFmtId="171" fontId="0" fillId="0" borderId="0" xfId="0" applyNumberFormat="1"/>
    <xf numFmtId="0" fontId="0" fillId="0" borderId="0" xfId="0"/>
    <xf numFmtId="0" fontId="15" fillId="0" borderId="0" xfId="0" quotePrefix="1" applyFont="1" applyAlignment="1">
      <alignment horizontal="left" vertical="top"/>
    </xf>
    <xf numFmtId="43" fontId="16" fillId="0" borderId="0" xfId="10" applyFont="1" applyAlignment="1">
      <alignment vertical="center"/>
    </xf>
    <xf numFmtId="165" fontId="0" fillId="0" borderId="0" xfId="10" applyNumberFormat="1" applyFont="1" applyAlignment="1">
      <alignment vertical="center"/>
    </xf>
    <xf numFmtId="0" fontId="0" fillId="0" borderId="0" xfId="0"/>
    <xf numFmtId="0" fontId="15" fillId="0" borderId="0" xfId="0" quotePrefix="1" applyFont="1" applyAlignment="1">
      <alignment horizontal="center"/>
    </xf>
    <xf numFmtId="0" fontId="15" fillId="0" borderId="0" xfId="0" quotePrefix="1" applyFont="1" applyAlignment="1">
      <alignment horizontal="left" vertical="top"/>
    </xf>
    <xf numFmtId="165" fontId="16" fillId="0" borderId="0" xfId="10" applyNumberFormat="1" applyFont="1" applyAlignment="1">
      <alignment vertical="center"/>
    </xf>
    <xf numFmtId="0" fontId="0" fillId="6" borderId="0" xfId="0" applyFill="1"/>
    <xf numFmtId="0" fontId="24" fillId="6" borderId="0" xfId="0" applyFont="1" applyFill="1" applyAlignment="1">
      <alignment horizontal="left"/>
    </xf>
    <xf numFmtId="0" fontId="0" fillId="6" borderId="1" xfId="0" applyFill="1" applyBorder="1"/>
    <xf numFmtId="0" fontId="0" fillId="6" borderId="0" xfId="0" applyFill="1" applyAlignment="1">
      <alignment vertical="center"/>
    </xf>
    <xf numFmtId="0" fontId="4" fillId="6" borderId="0" xfId="0" applyFont="1" applyFill="1" applyAlignment="1">
      <alignment horizontal="left" vertical="center" indent="2"/>
    </xf>
    <xf numFmtId="0" fontId="6" fillId="6" borderId="0" xfId="0" applyFont="1" applyFill="1" applyAlignment="1">
      <alignment horizontal="right" vertical="center"/>
    </xf>
    <xf numFmtId="10" fontId="21" fillId="6" borderId="0" xfId="4" applyNumberFormat="1" applyFont="1" applyFill="1" applyAlignment="1">
      <alignment vertical="center"/>
    </xf>
    <xf numFmtId="10" fontId="1" fillId="6" borderId="0" xfId="4" applyNumberFormat="1" applyFont="1" applyFill="1" applyAlignment="1">
      <alignment vertical="center"/>
    </xf>
    <xf numFmtId="167" fontId="21" fillId="6" borderId="0" xfId="3" applyNumberFormat="1" applyFont="1" applyFill="1" applyAlignment="1">
      <alignment vertical="center"/>
    </xf>
    <xf numFmtId="0" fontId="3" fillId="6" borderId="0" xfId="0" applyFont="1" applyFill="1" applyAlignment="1">
      <alignment horizontal="left" vertical="center" indent="2"/>
    </xf>
    <xf numFmtId="10" fontId="5" fillId="6" borderId="0" xfId="4" applyNumberFormat="1" applyFont="1" applyFill="1" applyAlignment="1">
      <alignment vertical="top"/>
    </xf>
    <xf numFmtId="9" fontId="5" fillId="6" borderId="0" xfId="4" applyFont="1" applyFill="1" applyAlignment="1">
      <alignment horizontal="left" vertical="top" indent="2"/>
    </xf>
    <xf numFmtId="0" fontId="3" fillId="6" borderId="0" xfId="0" applyFont="1" applyFill="1" applyAlignment="1">
      <alignment horizontal="left" vertical="top" indent="2"/>
    </xf>
    <xf numFmtId="0" fontId="29" fillId="2" borderId="0" xfId="0" applyFont="1" applyFill="1"/>
    <xf numFmtId="0" fontId="0" fillId="5" borderId="0" xfId="0" applyFill="1"/>
    <xf numFmtId="9" fontId="16" fillId="0" borderId="0" xfId="4" applyFont="1" applyAlignment="1">
      <alignment vertical="center"/>
    </xf>
    <xf numFmtId="170" fontId="16" fillId="0" borderId="0" xfId="4" applyNumberFormat="1" applyFont="1" applyAlignment="1">
      <alignment vertical="center"/>
    </xf>
    <xf numFmtId="10" fontId="16" fillId="0" borderId="0" xfId="4" applyNumberFormat="1" applyFont="1" applyAlignment="1">
      <alignment vertical="center"/>
    </xf>
    <xf numFmtId="3" fontId="31" fillId="2" borderId="0" xfId="0" applyNumberFormat="1" applyFont="1" applyFill="1" applyAlignment="1">
      <alignment vertical="top"/>
    </xf>
    <xf numFmtId="0" fontId="34" fillId="6" borderId="0" xfId="0" applyFont="1" applyFill="1"/>
    <xf numFmtId="3" fontId="3" fillId="6" borderId="0" xfId="0" applyNumberFormat="1" applyFont="1" applyFill="1"/>
    <xf numFmtId="0" fontId="26" fillId="5" borderId="0" xfId="0" applyFont="1" applyFill="1" applyAlignment="1">
      <alignment horizontal="center" wrapText="1"/>
    </xf>
    <xf numFmtId="0" fontId="26" fillId="5" borderId="0" xfId="0" applyFont="1" applyFill="1"/>
    <xf numFmtId="167" fontId="26" fillId="5" borderId="0" xfId="3" applyNumberFormat="1" applyFont="1" applyFill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0" fontId="34" fillId="5" borderId="0" xfId="0" applyFont="1" applyFill="1"/>
    <xf numFmtId="0" fontId="35" fillId="5" borderId="0" xfId="0" applyFont="1" applyFill="1" applyAlignment="1">
      <alignment horizontal="center" wrapText="1"/>
    </xf>
    <xf numFmtId="170" fontId="25" fillId="5" borderId="0" xfId="0" applyNumberFormat="1" applyFont="1" applyFill="1" applyAlignment="1">
      <alignment horizontal="center" vertical="center"/>
    </xf>
    <xf numFmtId="170" fontId="21" fillId="5" borderId="0" xfId="0" applyNumberFormat="1" applyFont="1" applyFill="1" applyAlignment="1">
      <alignment horizontal="center" vertical="center"/>
    </xf>
    <xf numFmtId="0" fontId="0" fillId="0" borderId="0" xfId="0"/>
    <xf numFmtId="0" fontId="16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top"/>
    </xf>
    <xf numFmtId="165" fontId="0" fillId="0" borderId="0" xfId="10" applyNumberFormat="1" applyFont="1"/>
    <xf numFmtId="0" fontId="27" fillId="0" borderId="0" xfId="0" applyFont="1"/>
    <xf numFmtId="171" fontId="15" fillId="0" borderId="0" xfId="0" quotePrefix="1" applyNumberFormat="1" applyFont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/>
    <xf numFmtId="0" fontId="34" fillId="5" borderId="0" xfId="0" applyFont="1" applyFill="1" applyAlignment="1">
      <alignment horizontal="center" vertical="center"/>
    </xf>
    <xf numFmtId="0" fontId="34" fillId="2" borderId="0" xfId="0" applyFont="1" applyFill="1" applyAlignment="1"/>
    <xf numFmtId="0" fontId="34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top" wrapText="1"/>
    </xf>
    <xf numFmtId="0" fontId="15" fillId="0" borderId="0" xfId="0" applyFont="1" applyAlignment="1">
      <alignment horizontal="left" vertical="top"/>
    </xf>
    <xf numFmtId="165" fontId="15" fillId="0" borderId="0" xfId="0" quotePrefix="1" applyNumberFormat="1" applyFont="1" applyAlignment="1">
      <alignment horizontal="center"/>
    </xf>
    <xf numFmtId="170" fontId="36" fillId="5" borderId="0" xfId="0" applyNumberFormat="1" applyFont="1" applyFill="1" applyAlignment="1">
      <alignment horizontal="center" vertical="center"/>
    </xf>
    <xf numFmtId="170" fontId="37" fillId="5" borderId="0" xfId="0" applyNumberFormat="1" applyFont="1" applyFill="1" applyAlignment="1">
      <alignment horizontal="center" vertical="center"/>
    </xf>
    <xf numFmtId="167" fontId="34" fillId="5" borderId="0" xfId="0" applyNumberFormat="1" applyFont="1" applyFill="1" applyAlignment="1">
      <alignment horizontal="center" vertical="center"/>
    </xf>
    <xf numFmtId="0" fontId="15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171" fontId="29" fillId="6" borderId="0" xfId="0" applyNumberFormat="1" applyFont="1" applyFill="1" applyAlignment="1">
      <alignment horizontal="center"/>
    </xf>
    <xf numFmtId="3" fontId="30" fillId="5" borderId="0" xfId="0" applyNumberFormat="1" applyFont="1" applyFill="1" applyAlignment="1">
      <alignment horizontal="left"/>
    </xf>
    <xf numFmtId="0" fontId="34" fillId="6" borderId="0" xfId="0" applyFont="1" applyFill="1" applyAlignment="1">
      <alignment horizontal="right"/>
    </xf>
    <xf numFmtId="0" fontId="34" fillId="6" borderId="0" xfId="0" applyFont="1" applyFill="1" applyAlignment="1">
      <alignment horizontal="right" vertical="center"/>
    </xf>
    <xf numFmtId="0" fontId="38" fillId="5" borderId="0" xfId="0" applyFont="1" applyFill="1" applyAlignment="1">
      <alignment horizontal="left" vertical="top" wrapText="1"/>
    </xf>
    <xf numFmtId="3" fontId="34" fillId="2" borderId="0" xfId="0" applyNumberFormat="1" applyFont="1" applyFill="1" applyAlignment="1">
      <alignment horizontal="right" vertical="center"/>
    </xf>
    <xf numFmtId="0" fontId="34" fillId="5" borderId="0" xfId="0" applyFont="1" applyFill="1" applyAlignment="1">
      <alignment horizontal="center"/>
    </xf>
    <xf numFmtId="0" fontId="34" fillId="5" borderId="0" xfId="0" applyFont="1" applyFill="1" applyAlignment="1">
      <alignment horizontal="center" vertical="center"/>
    </xf>
    <xf numFmtId="3" fontId="32" fillId="2" borderId="0" xfId="0" applyNumberFormat="1" applyFont="1" applyFill="1" applyAlignment="1">
      <alignment horizontal="left" vertical="top"/>
    </xf>
    <xf numFmtId="0" fontId="32" fillId="6" borderId="0" xfId="0" applyFont="1" applyFill="1" applyAlignment="1">
      <alignment horizontal="left" vertical="center"/>
    </xf>
    <xf numFmtId="167" fontId="32" fillId="6" borderId="0" xfId="3" applyNumberFormat="1" applyFont="1" applyFill="1" applyAlignment="1">
      <alignment horizontal="left" vertical="center"/>
    </xf>
    <xf numFmtId="3" fontId="34" fillId="2" borderId="0" xfId="0" applyNumberFormat="1" applyFont="1" applyFill="1" applyAlignment="1">
      <alignment horizontal="right" vertical="top"/>
    </xf>
    <xf numFmtId="0" fontId="2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6" fillId="5" borderId="0" xfId="0" applyFont="1" applyFill="1" applyAlignment="1">
      <alignment horizontal="center" vertical="center"/>
    </xf>
    <xf numFmtId="0" fontId="33" fillId="5" borderId="0" xfId="0" applyFont="1" applyFill="1" applyAlignment="1">
      <alignment horizontal="left"/>
    </xf>
    <xf numFmtId="0" fontId="33" fillId="5" borderId="0" xfId="0" applyFont="1" applyFill="1" applyAlignment="1">
      <alignment horizontal="left" vertical="center"/>
    </xf>
    <xf numFmtId="170" fontId="25" fillId="5" borderId="0" xfId="0" applyNumberFormat="1" applyFont="1" applyFill="1" applyAlignment="1">
      <alignment horizontal="center" vertical="center"/>
    </xf>
    <xf numFmtId="170" fontId="21" fillId="5" borderId="0" xfId="0" applyNumberFormat="1" applyFont="1" applyFill="1" applyAlignment="1">
      <alignment horizontal="center" vertical="center"/>
    </xf>
    <xf numFmtId="167" fontId="25" fillId="5" borderId="0" xfId="3" applyNumberFormat="1" applyFont="1" applyFill="1" applyAlignment="1">
      <alignment horizontal="center"/>
    </xf>
    <xf numFmtId="0" fontId="34" fillId="5" borderId="0" xfId="0" applyFont="1" applyFill="1" applyAlignment="1">
      <alignment horizontal="left" vertical="center" wrapText="1"/>
    </xf>
    <xf numFmtId="0" fontId="39" fillId="0" borderId="0" xfId="0" applyFont="1"/>
    <xf numFmtId="0" fontId="40" fillId="0" borderId="0" xfId="0" quotePrefix="1" applyFont="1" applyAlignment="1">
      <alignment horizontal="center" vertical="top" wrapText="1"/>
    </xf>
    <xf numFmtId="0" fontId="39" fillId="0" borderId="0" xfId="0" applyFont="1" applyAlignment="1">
      <alignment vertical="center"/>
    </xf>
    <xf numFmtId="10" fontId="40" fillId="0" borderId="0" xfId="4" applyNumberFormat="1" applyFont="1" applyAlignment="1">
      <alignment vertical="center"/>
    </xf>
    <xf numFmtId="0" fontId="39" fillId="0" borderId="0" xfId="0" applyFont="1" applyAlignment="1">
      <alignment horizontal="left" vertical="top" indent="2"/>
    </xf>
  </cellXfs>
  <cellStyles count="11">
    <cellStyle name="Обычный" xfId="0" builtinId="0"/>
    <cellStyle name="Обычный 2" xfId="2"/>
    <cellStyle name="Обычный 2 2" xfId="5"/>
    <cellStyle name="Процентный" xfId="4" builtinId="5"/>
    <cellStyle name="Финансовый" xfId="3" builtinId="3"/>
    <cellStyle name="Финансовый 2" xfId="1"/>
    <cellStyle name="Финансовый 3" xfId="6"/>
    <cellStyle name="Финансовый 4" xfId="7"/>
    <cellStyle name="Финансовый 5" xfId="8"/>
    <cellStyle name="Финансовый 6" xfId="9"/>
    <cellStyle name="Финансовый 7" xfId="10"/>
  </cellStyles>
  <dxfs count="36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67061"/>
      </font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Light3 2" pivot="0" table="0" count="10">
      <tableStyleElement type="wholeTable" dxfId="35"/>
      <tableStyleElement type="headerRow" dxfId="34"/>
    </tableStyle>
    <tableStyle name="SlicerStyleOther1 2" pivot="0" table="0" count="10">
      <tableStyleElement type="wholeTable" dxfId="33"/>
      <tableStyleElement type="headerRow" dxfId="32"/>
    </tableStyle>
    <tableStyle name="ФП" pivot="0" table="0" count="10">
      <tableStyleElement type="wholeTable" dxfId="31"/>
      <tableStyleElement type="headerRow" dxfId="30"/>
    </tableStyle>
  </tableStyles>
  <colors>
    <mruColors>
      <color rgb="FFFFD1D2"/>
      <color rgb="FFC2E8CF"/>
      <color rgb="FFF0F0F0"/>
      <color rgb="FFF67061"/>
      <color rgb="FF008B8E"/>
      <color rgb="FFFFB3B3"/>
      <color rgb="FFD6E8EA"/>
      <color rgb="FFFF9F9F"/>
      <color rgb="FFC0E6E4"/>
      <color rgb="FFC2DDE0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E6E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E6E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A8D0D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A8D0D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6E8E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Other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ФП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Сводные!$C$28</c:f>
              <c:strCache>
                <c:ptCount val="1"/>
                <c:pt idx="0">
                  <c:v>КП</c:v>
                </c:pt>
              </c:strCache>
            </c:strRef>
          </c:tx>
          <c:spPr>
            <a:solidFill>
              <a:srgbClr val="D6E8EA"/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8B8E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Сводные!$B$30:$B$44</c:f>
              <c:strCache>
                <c:ptCount val="15"/>
                <c:pt idx="0">
                  <c:v>АКФ</c:v>
                </c:pt>
                <c:pt idx="1">
                  <c:v>АСФ</c:v>
                </c:pt>
                <c:pt idx="2">
                  <c:v>АФ</c:v>
                </c:pt>
                <c:pt idx="3">
                  <c:v>ВКФ</c:v>
                </c:pt>
                <c:pt idx="4">
                  <c:v>ЖФ</c:v>
                </c:pt>
                <c:pt idx="5">
                  <c:v>КЗФ</c:v>
                </c:pt>
                <c:pt idx="6">
                  <c:v>КСФ</c:v>
                </c:pt>
                <c:pt idx="7">
                  <c:v>КФ</c:v>
                </c:pt>
                <c:pt idx="8">
                  <c:v>КШФ</c:v>
                </c:pt>
                <c:pt idx="9">
                  <c:v>ПФ</c:v>
                </c:pt>
                <c:pt idx="10">
                  <c:v>СФ</c:v>
                </c:pt>
                <c:pt idx="11">
                  <c:v>ТКФ</c:v>
                </c:pt>
                <c:pt idx="12">
                  <c:v>ТНФ</c:v>
                </c:pt>
                <c:pt idx="13">
                  <c:v>УФ</c:v>
                </c:pt>
                <c:pt idx="14">
                  <c:v>ШФ</c:v>
                </c:pt>
              </c:strCache>
            </c:strRef>
          </c:cat>
          <c:val>
            <c:numRef>
              <c:f>Сводные!$C$30:$C$44</c:f>
              <c:numCache>
                <c:formatCode>_-* #\ ##0_-;\-* #\ ##0_-;_-* "-"??_-;_-@_-</c:formatCode>
                <c:ptCount val="15"/>
                <c:pt idx="0">
                  <c:v>4789.5026800200003</c:v>
                </c:pt>
                <c:pt idx="1">
                  <c:v>8920.3292582399972</c:v>
                </c:pt>
                <c:pt idx="2">
                  <c:v>28022.885434930016</c:v>
                </c:pt>
                <c:pt idx="3">
                  <c:v>4828.7257334900005</c:v>
                </c:pt>
                <c:pt idx="4">
                  <c:v>28049.014658109994</c:v>
                </c:pt>
                <c:pt idx="5">
                  <c:v>16015.394392560009</c:v>
                </c:pt>
                <c:pt idx="6">
                  <c:v>3993.5627314199996</c:v>
                </c:pt>
                <c:pt idx="7">
                  <c:v>6424.9008235200008</c:v>
                </c:pt>
                <c:pt idx="8">
                  <c:v>4573.2098747399996</c:v>
                </c:pt>
                <c:pt idx="9">
                  <c:v>7359.9621981200044</c:v>
                </c:pt>
                <c:pt idx="10">
                  <c:v>5143.0188847700001</c:v>
                </c:pt>
                <c:pt idx="11">
                  <c:v>27937.879692510007</c:v>
                </c:pt>
                <c:pt idx="12">
                  <c:v>17347.235925820016</c:v>
                </c:pt>
                <c:pt idx="13">
                  <c:v>1136.32081687</c:v>
                </c:pt>
                <c:pt idx="14">
                  <c:v>40689.465556699986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0C-475A-B142-C75AD2D5CF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275581584"/>
        <c:axId val="-1275589744"/>
      </c:areaChart>
      <c:barChart>
        <c:barDir val="col"/>
        <c:grouping val="clustered"/>
        <c:varyColors val="0"/>
        <c:ser>
          <c:idx val="1"/>
          <c:order val="1"/>
          <c:tx>
            <c:strRef>
              <c:f>Сводные!$D$28</c:f>
              <c:strCache>
                <c:ptCount val="1"/>
                <c:pt idx="0">
                  <c:v>РП30</c:v>
                </c:pt>
              </c:strCache>
            </c:strRef>
          </c:tx>
          <c:spPr>
            <a:solidFill>
              <a:srgbClr val="FFB3B3"/>
            </a:solidFill>
            <a:ln>
              <a:solidFill>
                <a:srgbClr val="FFB3B3"/>
              </a:solidFill>
            </a:ln>
            <a:effectLst/>
          </c:spPr>
          <c:invertIfNegative val="0"/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706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Сводные!$B$30:$B$44</c:f>
              <c:strCache>
                <c:ptCount val="15"/>
                <c:pt idx="0">
                  <c:v>АКФ</c:v>
                </c:pt>
                <c:pt idx="1">
                  <c:v>АСФ</c:v>
                </c:pt>
                <c:pt idx="2">
                  <c:v>АФ</c:v>
                </c:pt>
                <c:pt idx="3">
                  <c:v>ВКФ</c:v>
                </c:pt>
                <c:pt idx="4">
                  <c:v>ЖФ</c:v>
                </c:pt>
                <c:pt idx="5">
                  <c:v>КЗФ</c:v>
                </c:pt>
                <c:pt idx="6">
                  <c:v>КСФ</c:v>
                </c:pt>
                <c:pt idx="7">
                  <c:v>КФ</c:v>
                </c:pt>
                <c:pt idx="8">
                  <c:v>КШФ</c:v>
                </c:pt>
                <c:pt idx="9">
                  <c:v>ПФ</c:v>
                </c:pt>
                <c:pt idx="10">
                  <c:v>СФ</c:v>
                </c:pt>
                <c:pt idx="11">
                  <c:v>ТКФ</c:v>
                </c:pt>
                <c:pt idx="12">
                  <c:v>ТНФ</c:v>
                </c:pt>
                <c:pt idx="13">
                  <c:v>УФ</c:v>
                </c:pt>
                <c:pt idx="14">
                  <c:v>ШФ</c:v>
                </c:pt>
              </c:strCache>
            </c:strRef>
          </c:cat>
          <c:val>
            <c:numRef>
              <c:f>Сводные!$D$30:$D$44</c:f>
              <c:numCache>
                <c:formatCode>_-* #\ ##0_-;\-* #\ ##0_-;_-* "-"??_-;_-@_-</c:formatCode>
                <c:ptCount val="15"/>
                <c:pt idx="0">
                  <c:v>200.95130628999999</c:v>
                </c:pt>
                <c:pt idx="1">
                  <c:v>485.25232229999995</c:v>
                </c:pt>
                <c:pt idx="2">
                  <c:v>1019.0804144799998</c:v>
                </c:pt>
                <c:pt idx="3">
                  <c:v>285.77764167999999</c:v>
                </c:pt>
                <c:pt idx="4">
                  <c:v>1185.5807172200002</c:v>
                </c:pt>
                <c:pt idx="5">
                  <c:v>538.93460651999999</c:v>
                </c:pt>
                <c:pt idx="6">
                  <c:v>155.09979945999999</c:v>
                </c:pt>
                <c:pt idx="7">
                  <c:v>590.48989009000002</c:v>
                </c:pt>
                <c:pt idx="8">
                  <c:v>142.55533133</c:v>
                </c:pt>
                <c:pt idx="9">
                  <c:v>386.73350963000007</c:v>
                </c:pt>
                <c:pt idx="10">
                  <c:v>259.83625293</c:v>
                </c:pt>
                <c:pt idx="11">
                  <c:v>1443.6987269999997</c:v>
                </c:pt>
                <c:pt idx="12">
                  <c:v>450.19259968000006</c:v>
                </c:pt>
                <c:pt idx="13">
                  <c:v>54.843140819999995</c:v>
                </c:pt>
                <c:pt idx="14">
                  <c:v>915.94991078999999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0C-475A-B142-C75AD2D5CF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-49"/>
        <c:axId val="-1275590288"/>
        <c:axId val="-1275585936"/>
      </c:barChart>
      <c:catAx>
        <c:axId val="-12755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5585936"/>
        <c:crosses val="autoZero"/>
        <c:auto val="1"/>
        <c:lblAlgn val="ctr"/>
        <c:lblOffset val="100"/>
        <c:noMultiLvlLbl val="0"/>
      </c:catAx>
      <c:valAx>
        <c:axId val="-1275585936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5590288"/>
        <c:crosses val="autoZero"/>
        <c:crossBetween val="between"/>
      </c:valAx>
      <c:valAx>
        <c:axId val="-1275589744"/>
        <c:scaling>
          <c:orientation val="minMax"/>
        </c:scaling>
        <c:delete val="0"/>
        <c:axPos val="r"/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5581584"/>
        <c:crosses val="max"/>
        <c:crossBetween val="between"/>
      </c:valAx>
      <c:catAx>
        <c:axId val="-127558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7558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493058</xdr:colOff>
      <xdr:row>45</xdr:row>
      <xdr:rowOff>62753</xdr:rowOff>
    </xdr:from>
    <xdr:to>
      <xdr:col>5</xdr:col>
      <xdr:colOff>663388</xdr:colOff>
      <xdr:row>60</xdr:row>
      <xdr:rowOff>116541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562894</xdr:colOff>
      <xdr:row>16</xdr:row>
      <xdr:rowOff>35679</xdr:rowOff>
    </xdr:from>
    <xdr:to>
      <xdr:col>13</xdr:col>
      <xdr:colOff>957944</xdr:colOff>
      <xdr:row>18</xdr:row>
      <xdr:rowOff>15450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xmlns="" id="{A43CEF46-5FF1-47D9-AC19-98DF0885D918}"/>
            </a:ext>
          </a:extLst>
        </xdr:cNvPr>
        <xdr:cNvSpPr/>
      </xdr:nvSpPr>
      <xdr:spPr>
        <a:xfrm>
          <a:off x="562894" y="3453793"/>
          <a:ext cx="9419307" cy="41520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КП/РП по филиалам с нач года/за мес (динамика абс значений)</a:t>
          </a:r>
          <a:endParaRPr lang="ru-RU" sz="18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598715</xdr:colOff>
      <xdr:row>39</xdr:row>
      <xdr:rowOff>160883</xdr:rowOff>
    </xdr:from>
    <xdr:to>
      <xdr:col>13</xdr:col>
      <xdr:colOff>968829</xdr:colOff>
      <xdr:row>41</xdr:row>
      <xdr:rowOff>145141</xdr:rowOff>
    </xdr:to>
    <xdr:sp macro="" textlink="">
      <xdr:nvSpPr>
        <xdr:cNvPr id="12" name="Прямоугольник 11">
          <a:extLst>
            <a:ext uri="{FF2B5EF4-FFF2-40B4-BE49-F238E27FC236}">
              <a16:creationId xmlns:a16="http://schemas.microsoft.com/office/drawing/2014/main" xmlns="" id="{013F6D59-FDD2-478B-B863-63351B5C8AC8}"/>
            </a:ext>
          </a:extLst>
        </xdr:cNvPr>
        <xdr:cNvSpPr/>
      </xdr:nvSpPr>
      <xdr:spPr>
        <a:xfrm>
          <a:off x="598715" y="8085683"/>
          <a:ext cx="9176657" cy="354372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КП/РП по видам деятельности с нач года/за мес (динамика абс значений)</a:t>
          </a:r>
        </a:p>
      </xdr:txBody>
    </xdr:sp>
    <xdr:clientData/>
  </xdr:twoCellAnchor>
  <xdr:twoCellAnchor>
    <xdr:from>
      <xdr:col>14</xdr:col>
      <xdr:colOff>52757</xdr:colOff>
      <xdr:row>16</xdr:row>
      <xdr:rowOff>36959</xdr:rowOff>
    </xdr:from>
    <xdr:to>
      <xdr:col>28</xdr:col>
      <xdr:colOff>587829</xdr:colOff>
      <xdr:row>18</xdr:row>
      <xdr:rowOff>0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xmlns="" id="{E8A9E9DB-5F2C-40A8-BD21-049A92C8210B}"/>
            </a:ext>
          </a:extLst>
        </xdr:cNvPr>
        <xdr:cNvSpPr/>
      </xdr:nvSpPr>
      <xdr:spPr>
        <a:xfrm>
          <a:off x="9414471" y="3455073"/>
          <a:ext cx="8862644" cy="39847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Распределение КП по дням просрочки по группировки Продуктов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601133</xdr:colOff>
      <xdr:row>6</xdr:row>
      <xdr:rowOff>16934</xdr:rowOff>
    </xdr:to>
    <xdr:sp macro="" textlink="">
      <xdr:nvSpPr>
        <xdr:cNvPr id="26" name="AutoShape 1901"/>
        <xdr:cNvSpPr>
          <a:spLocks noChangeArrowheads="1"/>
        </xdr:cNvSpPr>
      </xdr:nvSpPr>
      <xdr:spPr bwMode="auto">
        <a:xfrm>
          <a:off x="0" y="0"/>
          <a:ext cx="601133" cy="1432077"/>
        </a:xfrm>
        <a:prstGeom prst="roundRect">
          <a:avLst>
            <a:gd name="adj" fmla="val 0"/>
          </a:avLst>
        </a:prstGeom>
        <a:ln>
          <a:noFill/>
        </a:ln>
        <a:extLst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en-US" sz="1333"/>
        </a:p>
      </xdr:txBody>
    </xdr:sp>
    <xdr:clientData/>
  </xdr:twoCellAnchor>
  <xdr:twoCellAnchor>
    <xdr:from>
      <xdr:col>0</xdr:col>
      <xdr:colOff>8466</xdr:colOff>
      <xdr:row>6</xdr:row>
      <xdr:rowOff>16934</xdr:rowOff>
    </xdr:from>
    <xdr:to>
      <xdr:col>0</xdr:col>
      <xdr:colOff>601133</xdr:colOff>
      <xdr:row>59</xdr:row>
      <xdr:rowOff>32657</xdr:rowOff>
    </xdr:to>
    <xdr:sp macro="" textlink="">
      <xdr:nvSpPr>
        <xdr:cNvPr id="28" name="AutoShape 1901"/>
        <xdr:cNvSpPr>
          <a:spLocks noChangeArrowheads="1"/>
        </xdr:cNvSpPr>
      </xdr:nvSpPr>
      <xdr:spPr bwMode="auto">
        <a:xfrm>
          <a:off x="8466" y="1432077"/>
          <a:ext cx="592667" cy="12000894"/>
        </a:xfrm>
        <a:prstGeom prst="roundRect">
          <a:avLst>
            <a:gd name="adj" fmla="val 0"/>
          </a:avLst>
        </a:prstGeom>
        <a:solidFill>
          <a:schemeClr val="tx2">
            <a:lumMod val="50000"/>
            <a:alpha val="34000"/>
          </a:schemeClr>
        </a:solidFill>
        <a:ln>
          <a:noFill/>
        </a:ln>
        <a:effectLst/>
        <a:extLst/>
      </xdr:spPr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en-US" sz="1333">
            <a:latin typeface="+mn-lt"/>
          </a:endParaRPr>
        </a:p>
      </xdr:txBody>
    </xdr:sp>
    <xdr:clientData/>
  </xdr:twoCellAnchor>
  <xdr:twoCellAnchor>
    <xdr:from>
      <xdr:col>14</xdr:col>
      <xdr:colOff>43543</xdr:colOff>
      <xdr:row>43</xdr:row>
      <xdr:rowOff>65315</xdr:rowOff>
    </xdr:from>
    <xdr:to>
      <xdr:col>28</xdr:col>
      <xdr:colOff>304295</xdr:colOff>
      <xdr:row>44</xdr:row>
      <xdr:rowOff>195943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xmlns="" id="{E8A9E9DB-5F2C-40A8-BD21-049A92C8210B}"/>
            </a:ext>
          </a:extLst>
        </xdr:cNvPr>
        <xdr:cNvSpPr/>
      </xdr:nvSpPr>
      <xdr:spPr>
        <a:xfrm>
          <a:off x="9829800" y="8958944"/>
          <a:ext cx="8599209" cy="32657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КП/Резервы/РП30 по стадиям обесценения изм с нач года/за мес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"/>
  <sheetViews>
    <sheetView workbookViewId="0">
      <selection activeCell="E4" sqref="E4"/>
    </sheetView>
  </sheetViews>
  <sheetFormatPr defaultRowHeight="15" x14ac:dyDescent="0.25"/>
  <cols>
    <col min="2" max="2" width="15" bestFit="1" customWidth="1"/>
    <col min="8" max="8" width="12.7109375" bestFit="1" customWidth="1"/>
    <col min="9" max="9" width="11.5703125" bestFit="1" customWidth="1"/>
    <col min="10" max="10" width="12.7109375" bestFit="1" customWidth="1"/>
    <col min="11" max="11" width="9.85546875" bestFit="1" customWidth="1"/>
    <col min="12" max="12" width="11.42578125" bestFit="1" customWidth="1"/>
    <col min="13" max="13" width="9.28515625" bestFit="1" customWidth="1"/>
    <col min="14" max="14" width="10.28515625" bestFit="1" customWidth="1"/>
    <col min="15" max="15" width="10.140625" bestFit="1" customWidth="1"/>
    <col min="16" max="16" width="10.7109375" bestFit="1" customWidth="1"/>
  </cols>
  <sheetData>
    <row r="1" spans="2:16" x14ac:dyDescent="0.25">
      <c r="B1" t="s">
        <v>8</v>
      </c>
    </row>
    <row r="2" spans="2:16" x14ac:dyDescent="0.25">
      <c r="B2" s="43">
        <v>44896</v>
      </c>
    </row>
    <row r="3" spans="2:16" x14ac:dyDescent="0.25">
      <c r="B3" s="43">
        <v>44927</v>
      </c>
    </row>
    <row r="4" spans="2:16" x14ac:dyDescent="0.25">
      <c r="B4" s="43">
        <v>44958</v>
      </c>
      <c r="H4" s="43"/>
      <c r="I4" s="43"/>
      <c r="J4" s="43"/>
      <c r="K4" s="43"/>
      <c r="L4" s="43"/>
      <c r="M4" s="43"/>
      <c r="N4" s="43"/>
      <c r="O4" s="43"/>
      <c r="P4" s="43"/>
    </row>
    <row r="5" spans="2:16" x14ac:dyDescent="0.25">
      <c r="B5" s="43">
        <v>44986</v>
      </c>
    </row>
    <row r="6" spans="2:16" x14ac:dyDescent="0.25">
      <c r="B6" s="43">
        <v>45017</v>
      </c>
    </row>
    <row r="7" spans="2:16" x14ac:dyDescent="0.25">
      <c r="B7" s="43">
        <v>45047</v>
      </c>
    </row>
    <row r="8" spans="2:16" x14ac:dyDescent="0.25">
      <c r="B8" s="43">
        <v>45078</v>
      </c>
    </row>
    <row r="9" spans="2:16" x14ac:dyDescent="0.25">
      <c r="B9" s="43">
        <v>45108</v>
      </c>
    </row>
    <row r="10" spans="2:16" x14ac:dyDescent="0.25">
      <c r="B10" s="43">
        <v>45139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9"/>
  <sheetViews>
    <sheetView showGridLines="0" zoomScale="85" zoomScaleNormal="85" workbookViewId="0">
      <selection activeCell="K146" sqref="K146:K151"/>
    </sheetView>
  </sheetViews>
  <sheetFormatPr defaultRowHeight="15" x14ac:dyDescent="0.25"/>
  <cols>
    <col min="1" max="1" width="22.28515625" customWidth="1"/>
    <col min="2" max="9" width="15.140625" customWidth="1"/>
    <col min="10" max="10" width="27.42578125" bestFit="1" customWidth="1"/>
    <col min="11" max="11" width="25.42578125" bestFit="1" customWidth="1"/>
    <col min="12" max="12" width="16.85546875" bestFit="1" customWidth="1"/>
    <col min="13" max="13" width="17" bestFit="1" customWidth="1"/>
    <col min="14" max="18" width="15.140625" customWidth="1"/>
    <col min="19" max="22" width="12.7109375" customWidth="1"/>
  </cols>
  <sheetData>
    <row r="1" spans="1:19" s="14" customFormat="1" ht="26.25" x14ac:dyDescent="0.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18.75" x14ac:dyDescent="0.3">
      <c r="A2" s="17"/>
      <c r="B2" s="17"/>
      <c r="C2" s="17"/>
      <c r="D2" s="17"/>
      <c r="E2" s="18"/>
      <c r="F2" s="17"/>
    </row>
    <row r="3" spans="1:19" ht="24" x14ac:dyDescent="0.35">
      <c r="A3" s="26"/>
      <c r="B3" s="44">
        <v>44896</v>
      </c>
      <c r="C3" s="44">
        <f>EDATE(D3,-1)</f>
        <v>45108</v>
      </c>
      <c r="D3" s="44">
        <f>Дашборд!J1</f>
        <v>45139</v>
      </c>
      <c r="E3" s="27" t="s">
        <v>1</v>
      </c>
      <c r="F3" s="27" t="s">
        <v>2</v>
      </c>
      <c r="J3" s="39"/>
      <c r="K3" s="43"/>
      <c r="L3" s="43"/>
      <c r="M3" s="43"/>
      <c r="N3" s="43"/>
      <c r="O3" s="43"/>
      <c r="P3" s="43"/>
      <c r="Q3" s="43"/>
      <c r="R3" s="43"/>
      <c r="S3" s="43"/>
    </row>
    <row r="4" spans="1:19" x14ac:dyDescent="0.25">
      <c r="A4" s="89" t="s">
        <v>28</v>
      </c>
      <c r="B4" s="29">
        <f>INDEX($K$13:$M$21,MATCH(B$3,$I$13:$I$21,0),MATCH($A4,$K$12:$M$12,0))</f>
        <v>9198.4501933000065</v>
      </c>
      <c r="C4" s="29">
        <f t="shared" ref="C4:D4" si="0">INDEX($K$13:$M$21,MATCH(C$3,$I$13:$I$21,0),MATCH($A4,$K$12:$M$12,0))</f>
        <v>12040.749159080002</v>
      </c>
      <c r="D4" s="29">
        <f t="shared" si="0"/>
        <v>12362.550923880011</v>
      </c>
      <c r="E4" s="30">
        <f>D4-B4</f>
        <v>3164.1007305800049</v>
      </c>
      <c r="F4" s="30">
        <f>D4-C4</f>
        <v>321.80176480000955</v>
      </c>
      <c r="J4" s="46"/>
      <c r="K4" s="54" t="s">
        <v>18</v>
      </c>
      <c r="L4" s="42"/>
      <c r="M4" s="42"/>
      <c r="N4" s="42"/>
      <c r="O4" s="42"/>
      <c r="P4" s="42"/>
      <c r="Q4" s="42"/>
      <c r="R4" s="42"/>
      <c r="S4" s="42"/>
    </row>
    <row r="5" spans="1:19" ht="13.15" customHeight="1" x14ac:dyDescent="0.25">
      <c r="A5" s="89" t="s">
        <v>29</v>
      </c>
      <c r="B5" s="29">
        <f t="shared" ref="B5:D6" si="1">INDEX($K$13:$M$21,MATCH(B$3,$I$13:$I$21,0),MATCH($A5,$K$12:$M$12,0))</f>
        <v>10339.140589584047</v>
      </c>
      <c r="C5" s="29">
        <f>INDEX($K$13:$M$21,MATCH(C$3,$I$13:$I$21,0),MATCH($A5,$K$12:$M$12,0))</f>
        <v>14446.887227493788</v>
      </c>
      <c r="D5" s="29">
        <f t="shared" si="1"/>
        <v>14550.125278066505</v>
      </c>
      <c r="E5" s="30">
        <f t="shared" ref="E5:E9" si="2">D5-B5</f>
        <v>4210.9846884824583</v>
      </c>
      <c r="F5" s="30">
        <f t="shared" ref="F5:F9" si="3">D5-C5</f>
        <v>103.23805057271784</v>
      </c>
      <c r="J5" s="46" t="s">
        <v>0</v>
      </c>
      <c r="K5" s="55" t="s">
        <v>19</v>
      </c>
      <c r="L5" s="42"/>
      <c r="M5" s="42"/>
      <c r="N5" s="42"/>
      <c r="O5" s="42"/>
      <c r="P5" s="42"/>
      <c r="Q5" s="42"/>
      <c r="R5" s="42"/>
      <c r="S5" s="42"/>
    </row>
    <row r="6" spans="1:19" x14ac:dyDescent="0.25">
      <c r="A6" s="89" t="s">
        <v>30</v>
      </c>
      <c r="B6" s="29">
        <f t="shared" si="1"/>
        <v>7440.0472833700069</v>
      </c>
      <c r="C6" s="29">
        <f t="shared" si="1"/>
        <v>10589.825921000003</v>
      </c>
      <c r="D6" s="29">
        <f t="shared" si="1"/>
        <v>10551.205078480007</v>
      </c>
      <c r="E6" s="30">
        <f t="shared" si="2"/>
        <v>3111.1577951099998</v>
      </c>
      <c r="F6" s="30">
        <f t="shared" si="3"/>
        <v>-38.620842519996586</v>
      </c>
      <c r="J6" s="46" t="s">
        <v>20</v>
      </c>
      <c r="K6" s="46" t="s">
        <v>21</v>
      </c>
      <c r="L6" s="40"/>
      <c r="M6" s="40"/>
      <c r="N6" s="40"/>
      <c r="O6" s="40"/>
      <c r="P6" s="40"/>
      <c r="Q6" s="40"/>
      <c r="R6" s="40"/>
      <c r="S6" s="40"/>
    </row>
    <row r="7" spans="1:19" x14ac:dyDescent="0.25">
      <c r="A7" s="57" t="s">
        <v>31</v>
      </c>
      <c r="B7" s="62">
        <f>INDEX($K$13:$M$21,MATCH(B$3,$I$13:$I$21,0),MATCH($A4,$K$12:$M$12,0))/INDEX($N$13:$P$21,MATCH(B$3,$I$13:$I$21,0),MATCH($A7,$N$12:$P$12,0))</f>
        <v>4.4508390612583347E-2</v>
      </c>
      <c r="C7" s="62">
        <f t="shared" ref="C7:D7" si="4">INDEX($K$13:$M$21,MATCH(C$3,$I$13:$I$21,0),MATCH($A4,$K$12:$M$12,0))/INDEX($N$13:$P$21,MATCH(C$3,$I$13:$I$21,0),MATCH($A7,$N$12:$P$12,0))</f>
        <v>5.4075793096531807E-2</v>
      </c>
      <c r="D7" s="62">
        <f t="shared" si="4"/>
        <v>5.4496899661287214E-2</v>
      </c>
      <c r="E7" s="63">
        <f t="shared" si="2"/>
        <v>9.9885090487038669E-3</v>
      </c>
      <c r="F7" s="63">
        <f t="shared" si="3"/>
        <v>4.2110656475540659E-4</v>
      </c>
      <c r="G7" s="19"/>
      <c r="J7" s="46" t="s">
        <v>20</v>
      </c>
      <c r="K7" s="46" t="s">
        <v>22</v>
      </c>
      <c r="L7" s="42"/>
      <c r="M7" s="42"/>
      <c r="N7" s="42"/>
      <c r="O7" s="42"/>
      <c r="P7" s="42"/>
      <c r="Q7" s="42"/>
      <c r="R7" s="42"/>
      <c r="S7" s="42"/>
    </row>
    <row r="8" spans="1:19" x14ac:dyDescent="0.25">
      <c r="A8" s="57" t="s">
        <v>32</v>
      </c>
      <c r="B8" s="62">
        <f>INDEX($K$13:$M$21,MATCH(B$3,$I$13:$I$21,0),MATCH($A5,$K$12:$M$12,0))/INDEX($N$13:$P$21,MATCH(B$3,$I$13:$I$21,0),MATCH($A8,$N$12:$P$12,0))</f>
        <v>0.84869065073077776</v>
      </c>
      <c r="C8" s="62">
        <f t="shared" ref="C8:D8" si="5">INDEX($K$13:$M$21,MATCH(C$3,$I$13:$I$21,0),MATCH($A5,$K$12:$M$12,0))/INDEX($N$13:$P$21,MATCH(C$3,$I$13:$I$21,0),MATCH($A8,$N$12:$P$12,0))</f>
        <v>0.87193644865366327</v>
      </c>
      <c r="D8" s="62">
        <f t="shared" si="5"/>
        <v>0.86596814428935409</v>
      </c>
      <c r="E8" s="63">
        <f t="shared" si="2"/>
        <v>1.7277493558576329E-2</v>
      </c>
      <c r="F8" s="63">
        <f t="shared" si="3"/>
        <v>-5.9683043643091738E-3</v>
      </c>
      <c r="G8" s="19"/>
      <c r="J8" s="46" t="s">
        <v>23</v>
      </c>
      <c r="K8" s="46" t="s">
        <v>24</v>
      </c>
      <c r="L8" s="42"/>
      <c r="M8" s="42"/>
      <c r="N8" s="42"/>
      <c r="O8" s="42"/>
      <c r="P8" s="42"/>
      <c r="Q8" s="42"/>
      <c r="R8" s="42"/>
      <c r="S8" s="42"/>
    </row>
    <row r="9" spans="1:19" x14ac:dyDescent="0.25">
      <c r="A9" s="57" t="s">
        <v>26</v>
      </c>
      <c r="B9" s="62">
        <f>INDEX($K$13:$M$21,MATCH(B$3,$I$13:$I$21,0),MATCH($A6,$K$12:$M$12,0))/INDEX($N$13:$P$21,MATCH(B$3,$I$13:$I$21,0),MATCH($A9,$N$12:$P$12,0))</f>
        <v>0.84620322153599536</v>
      </c>
      <c r="C9" s="62">
        <f t="shared" ref="C9:D9" si="6">INDEX($K$13:$M$21,MATCH(C$3,$I$13:$I$21,0),MATCH($A6,$K$12:$M$12,0))/INDEX($N$13:$P$21,MATCH(C$3,$I$13:$I$21,0),MATCH($A9,$N$12:$P$12,0))</f>
        <v>0.88865709692314343</v>
      </c>
      <c r="D9" s="62">
        <f t="shared" si="6"/>
        <v>0.86983119311399304</v>
      </c>
      <c r="E9" s="63">
        <f t="shared" si="2"/>
        <v>2.3627971577997675E-2</v>
      </c>
      <c r="F9" s="63">
        <f t="shared" si="3"/>
        <v>-1.8825903809150391E-2</v>
      </c>
      <c r="G9" s="19"/>
      <c r="J9" s="46" t="s">
        <v>23</v>
      </c>
      <c r="K9" s="46" t="s">
        <v>25</v>
      </c>
      <c r="L9" s="40"/>
      <c r="M9" s="40"/>
      <c r="N9" s="40"/>
      <c r="O9" s="40"/>
      <c r="P9" s="40"/>
      <c r="Q9" s="40"/>
      <c r="R9" s="40"/>
      <c r="S9" s="40"/>
    </row>
    <row r="10" spans="1:19" ht="18.75" x14ac:dyDescent="0.3">
      <c r="A10" s="28"/>
      <c r="B10" s="29"/>
      <c r="C10" s="29"/>
      <c r="D10" s="29"/>
      <c r="E10" s="30"/>
      <c r="F10" s="30"/>
      <c r="G10" s="17"/>
      <c r="J10" s="41"/>
      <c r="K10" s="42"/>
      <c r="L10" s="42"/>
      <c r="M10" s="42"/>
      <c r="N10" s="42"/>
      <c r="O10" s="42"/>
      <c r="P10" s="42"/>
      <c r="Q10" s="42"/>
      <c r="R10" s="42"/>
      <c r="S10" s="42"/>
    </row>
    <row r="11" spans="1:19" ht="18.75" x14ac:dyDescent="0.3">
      <c r="A11" s="28"/>
      <c r="B11" s="29"/>
      <c r="C11" s="29"/>
      <c r="D11" s="29"/>
      <c r="E11" s="30"/>
      <c r="F11" s="30"/>
      <c r="G11" s="17"/>
      <c r="J11" s="41"/>
      <c r="K11" s="42"/>
      <c r="L11" s="42"/>
      <c r="M11" s="42"/>
      <c r="N11" s="42"/>
      <c r="O11" s="42"/>
      <c r="P11" s="42"/>
      <c r="Q11" s="42"/>
      <c r="R11" s="42"/>
      <c r="S11" s="42"/>
    </row>
    <row r="12" spans="1:19" ht="13.15" customHeight="1" x14ac:dyDescent="0.3">
      <c r="A12" s="28"/>
      <c r="B12" s="45"/>
      <c r="C12" s="45"/>
      <c r="D12" s="45"/>
      <c r="E12" s="31"/>
      <c r="F12" s="31"/>
      <c r="G12" s="17"/>
      <c r="J12" s="56" t="s">
        <v>27</v>
      </c>
      <c r="K12" s="57" t="s">
        <v>28</v>
      </c>
      <c r="L12" s="57" t="s">
        <v>29</v>
      </c>
      <c r="M12" s="57" t="s">
        <v>30</v>
      </c>
      <c r="N12" s="57" t="s">
        <v>31</v>
      </c>
      <c r="O12" s="57" t="s">
        <v>32</v>
      </c>
      <c r="P12" s="57" t="s">
        <v>26</v>
      </c>
      <c r="Q12" s="40"/>
      <c r="R12" s="40"/>
      <c r="S12" s="40"/>
    </row>
    <row r="13" spans="1:19" ht="13.15" customHeight="1" x14ac:dyDescent="0.3">
      <c r="A13" s="28"/>
      <c r="B13" s="29"/>
      <c r="C13" s="29"/>
      <c r="D13" s="29"/>
      <c r="E13" s="30"/>
      <c r="F13" s="30"/>
      <c r="G13" s="17"/>
      <c r="I13" s="61">
        <v>44896</v>
      </c>
      <c r="J13" s="58" t="s">
        <v>9</v>
      </c>
      <c r="K13" s="59">
        <v>9198.4501933000065</v>
      </c>
      <c r="L13" s="59">
        <v>10339.140589584047</v>
      </c>
      <c r="M13" s="59">
        <v>7440.0472833700069</v>
      </c>
      <c r="N13" s="60">
        <v>206667.778068332</v>
      </c>
      <c r="O13" s="60">
        <v>12182.460806751407</v>
      </c>
      <c r="P13" s="60">
        <v>8792.2701001600071</v>
      </c>
      <c r="Q13" s="109">
        <f>K13/N13</f>
        <v>4.4508390612583347E-2</v>
      </c>
      <c r="R13" s="107">
        <f>L13/O13</f>
        <v>0.84869065073077776</v>
      </c>
      <c r="S13" s="108">
        <f>M13/P13</f>
        <v>0.84620322153599536</v>
      </c>
    </row>
    <row r="14" spans="1:19" ht="13.15" customHeight="1" x14ac:dyDescent="0.3">
      <c r="A14" s="28"/>
      <c r="B14" s="45"/>
      <c r="C14" s="45"/>
      <c r="D14" s="45"/>
      <c r="E14" s="31"/>
      <c r="F14" s="31"/>
      <c r="G14" s="17"/>
      <c r="I14" s="61">
        <v>44927</v>
      </c>
      <c r="J14" s="58" t="s">
        <v>10</v>
      </c>
      <c r="K14" s="59">
        <v>9917.0533645700107</v>
      </c>
      <c r="L14" s="59">
        <v>11188.642504919591</v>
      </c>
      <c r="M14" s="59">
        <v>7895.2056866300027</v>
      </c>
      <c r="N14" s="60">
        <v>204632.41288628132</v>
      </c>
      <c r="O14" s="60">
        <v>13209.926941047726</v>
      </c>
      <c r="P14" s="60">
        <v>9521.2813772700028</v>
      </c>
      <c r="Q14" s="109">
        <f t="shared" ref="Q14:Q21" si="7">K14/N14</f>
        <v>4.8462769043734692E-2</v>
      </c>
      <c r="R14" s="107">
        <f t="shared" ref="R14:R21" si="8">L14/O14</f>
        <v>0.84698746290206051</v>
      </c>
      <c r="S14" s="108">
        <f t="shared" ref="S14:S21" si="9">M14/P14</f>
        <v>0.82921671714041523</v>
      </c>
    </row>
    <row r="15" spans="1:19" ht="13.15" customHeight="1" x14ac:dyDescent="0.3">
      <c r="A15" s="28"/>
      <c r="B15" s="45"/>
      <c r="C15" s="45"/>
      <c r="D15" s="45"/>
      <c r="E15" s="31"/>
      <c r="F15" s="31"/>
      <c r="G15" s="17"/>
      <c r="I15" s="61">
        <v>44958</v>
      </c>
      <c r="J15" s="58" t="s">
        <v>11</v>
      </c>
      <c r="K15" s="59">
        <v>10415.809650770005</v>
      </c>
      <c r="L15" s="59">
        <v>11835.178152631566</v>
      </c>
      <c r="M15" s="59">
        <v>8354.8159546400057</v>
      </c>
      <c r="N15" s="60">
        <v>208038.80008740243</v>
      </c>
      <c r="O15" s="60">
        <v>13935.228477394969</v>
      </c>
      <c r="P15" s="60">
        <v>10175.934352450005</v>
      </c>
      <c r="Q15" s="109">
        <f t="shared" si="7"/>
        <v>5.0066668556029245E-2</v>
      </c>
      <c r="R15" s="107">
        <f t="shared" si="8"/>
        <v>0.8492991824159899</v>
      </c>
      <c r="S15" s="108">
        <f t="shared" si="9"/>
        <v>0.82103673876674144</v>
      </c>
    </row>
    <row r="16" spans="1:19" ht="18.75" x14ac:dyDescent="0.3">
      <c r="A16" s="34"/>
      <c r="F16" s="17"/>
      <c r="G16" s="24"/>
      <c r="H16" s="23"/>
      <c r="I16" s="61">
        <v>44986</v>
      </c>
      <c r="J16" s="58" t="s">
        <v>12</v>
      </c>
      <c r="K16" s="59">
        <v>10386.919994750002</v>
      </c>
      <c r="L16" s="59">
        <v>11617.791615115311</v>
      </c>
      <c r="M16" s="59">
        <v>8702.3972968200032</v>
      </c>
      <c r="N16" s="60">
        <v>212091.10099972106</v>
      </c>
      <c r="O16" s="60">
        <v>13719.85449033168</v>
      </c>
      <c r="P16" s="60">
        <v>10371.974343150003</v>
      </c>
      <c r="Q16" s="109">
        <f t="shared" si="7"/>
        <v>4.8973860505178206E-2</v>
      </c>
      <c r="R16" s="107">
        <f t="shared" si="8"/>
        <v>0.84678679524643041</v>
      </c>
      <c r="S16" s="108">
        <f t="shared" si="9"/>
        <v>0.83902996757481918</v>
      </c>
    </row>
    <row r="17" spans="1:31" ht="18.75" x14ac:dyDescent="0.3">
      <c r="A17" s="23"/>
      <c r="B17" s="20"/>
      <c r="C17" s="20"/>
      <c r="D17" s="20"/>
      <c r="E17" s="20"/>
      <c r="F17" s="17"/>
      <c r="G17" s="23"/>
      <c r="H17" s="3"/>
      <c r="I17" s="61">
        <v>45017</v>
      </c>
      <c r="J17" s="58" t="s">
        <v>13</v>
      </c>
      <c r="K17" s="59">
        <v>10842.470181090002</v>
      </c>
      <c r="L17" s="59">
        <v>12476.422022400533</v>
      </c>
      <c r="M17" s="59">
        <v>9361.3613485400019</v>
      </c>
      <c r="N17" s="60">
        <v>216531.62520576041</v>
      </c>
      <c r="O17" s="60">
        <v>14547.471686411163</v>
      </c>
      <c r="P17" s="60">
        <v>10892.940870520002</v>
      </c>
      <c r="Q17" s="109">
        <f t="shared" si="7"/>
        <v>5.0073379215562083E-2</v>
      </c>
      <c r="R17" s="107">
        <f t="shared" si="8"/>
        <v>0.85763507854459664</v>
      </c>
      <c r="S17" s="108">
        <f t="shared" si="9"/>
        <v>0.85939705905087815</v>
      </c>
    </row>
    <row r="18" spans="1:31" ht="18.75" x14ac:dyDescent="0.3">
      <c r="A18" s="23"/>
      <c r="B18" s="20"/>
      <c r="C18" s="20"/>
      <c r="D18" s="20"/>
      <c r="E18" s="20"/>
      <c r="F18" s="17"/>
      <c r="G18" s="23"/>
      <c r="H18" s="3"/>
      <c r="I18" s="61">
        <v>45047</v>
      </c>
      <c r="J18" s="58" t="s">
        <v>14</v>
      </c>
      <c r="K18" s="59">
        <v>11298.860002180001</v>
      </c>
      <c r="L18" s="59">
        <v>13265.839111868065</v>
      </c>
      <c r="M18" s="59">
        <v>9818.1356298800019</v>
      </c>
      <c r="N18" s="60">
        <v>219761.26258856067</v>
      </c>
      <c r="O18" s="60">
        <v>15317.122698655505</v>
      </c>
      <c r="P18" s="60">
        <v>11310.08328866</v>
      </c>
      <c r="Q18" s="109">
        <f t="shared" si="7"/>
        <v>5.1414247757275787E-2</v>
      </c>
      <c r="R18" s="107">
        <f t="shared" si="8"/>
        <v>0.86607905236879146</v>
      </c>
      <c r="S18" s="108">
        <f t="shared" si="9"/>
        <v>0.86808694324330116</v>
      </c>
    </row>
    <row r="19" spans="1:31" ht="18.75" x14ac:dyDescent="0.3">
      <c r="A19" s="23"/>
      <c r="B19" s="20"/>
      <c r="C19" s="20"/>
      <c r="D19" s="20"/>
      <c r="E19" s="20"/>
      <c r="F19" s="17"/>
      <c r="G19" s="23"/>
      <c r="H19" s="3"/>
      <c r="I19" s="61">
        <v>45078</v>
      </c>
      <c r="J19" s="58" t="s">
        <v>15</v>
      </c>
      <c r="K19" s="59">
        <v>11775.591861900004</v>
      </c>
      <c r="L19" s="59">
        <v>14041.594403912542</v>
      </c>
      <c r="M19" s="59">
        <v>10288.942326240001</v>
      </c>
      <c r="N19" s="60">
        <v>220933.38764205185</v>
      </c>
      <c r="O19" s="60">
        <v>16168.737380533245</v>
      </c>
      <c r="P19" s="60">
        <v>11643.709122530003</v>
      </c>
      <c r="Q19" s="109">
        <f t="shared" si="7"/>
        <v>5.3299286212812637E-2</v>
      </c>
      <c r="R19" s="107">
        <f t="shared" si="8"/>
        <v>0.86844099656280338</v>
      </c>
      <c r="S19" s="108">
        <f t="shared" si="9"/>
        <v>0.88364817584900035</v>
      </c>
    </row>
    <row r="20" spans="1:31" ht="18.75" x14ac:dyDescent="0.3">
      <c r="A20" s="23"/>
      <c r="B20" s="20"/>
      <c r="C20" s="20"/>
      <c r="D20" s="20"/>
      <c r="E20" s="20"/>
      <c r="F20" s="17"/>
      <c r="G20" s="23"/>
      <c r="H20" s="3"/>
      <c r="I20" s="61">
        <v>45108</v>
      </c>
      <c r="J20" s="58" t="s">
        <v>16</v>
      </c>
      <c r="K20" s="59">
        <v>12040.749159080002</v>
      </c>
      <c r="L20" s="59">
        <v>14446.887227493788</v>
      </c>
      <c r="M20" s="59">
        <v>10589.825921000003</v>
      </c>
      <c r="N20" s="60">
        <v>222664.31002844125</v>
      </c>
      <c r="O20" s="60">
        <v>16568.738753610873</v>
      </c>
      <c r="P20" s="60">
        <v>11916.661620850002</v>
      </c>
      <c r="Q20" s="109">
        <f t="shared" si="7"/>
        <v>5.4075793096531807E-2</v>
      </c>
      <c r="R20" s="107">
        <f t="shared" si="8"/>
        <v>0.87193644865366327</v>
      </c>
      <c r="S20" s="108">
        <f t="shared" si="9"/>
        <v>0.88865709692314343</v>
      </c>
      <c r="T20" s="43"/>
      <c r="U20" s="43"/>
    </row>
    <row r="21" spans="1:31" ht="18.75" x14ac:dyDescent="0.3">
      <c r="A21" s="23"/>
      <c r="B21" s="20"/>
      <c r="C21" s="20"/>
      <c r="D21" s="20"/>
      <c r="E21" s="20"/>
      <c r="F21" s="17"/>
      <c r="G21" s="23"/>
      <c r="H21" s="23"/>
      <c r="I21" s="61">
        <v>45139</v>
      </c>
      <c r="J21" s="58" t="s">
        <v>17</v>
      </c>
      <c r="K21" s="59">
        <v>12362.550923880011</v>
      </c>
      <c r="L21" s="59">
        <v>14550.125278066505</v>
      </c>
      <c r="M21" s="59">
        <v>10551.205078480007</v>
      </c>
      <c r="N21" s="60">
        <v>226848.70149892135</v>
      </c>
      <c r="O21" s="60">
        <v>16802.148409289217</v>
      </c>
      <c r="P21" s="60">
        <v>12130.175558210007</v>
      </c>
      <c r="Q21" s="109">
        <f t="shared" si="7"/>
        <v>5.4496899661287214E-2</v>
      </c>
      <c r="R21" s="107">
        <f t="shared" si="8"/>
        <v>0.86596814428935409</v>
      </c>
      <c r="S21" s="108">
        <f t="shared" si="9"/>
        <v>0.86983119311399304</v>
      </c>
    </row>
    <row r="22" spans="1:31" ht="13.15" customHeight="1" x14ac:dyDescent="0.3">
      <c r="A22" s="17"/>
      <c r="B22" s="17"/>
      <c r="C22" s="17"/>
      <c r="D22" s="17"/>
      <c r="E22" s="17"/>
      <c r="F22" s="17"/>
      <c r="G22" s="23"/>
      <c r="H22" s="23"/>
      <c r="I22" s="23"/>
      <c r="J22" s="23"/>
      <c r="K22" s="23"/>
      <c r="L22" s="23"/>
      <c r="M22" s="37"/>
      <c r="N22" s="5"/>
    </row>
    <row r="23" spans="1:31" x14ac:dyDescent="0.25">
      <c r="A23" s="1"/>
      <c r="B23" s="1"/>
      <c r="G23" s="23"/>
      <c r="H23" s="23"/>
      <c r="I23" s="23"/>
      <c r="J23" s="23"/>
      <c r="K23" s="23"/>
      <c r="L23" s="23"/>
      <c r="M23" s="5"/>
      <c r="N23" s="5"/>
    </row>
    <row r="24" spans="1:31" x14ac:dyDescent="0.25">
      <c r="A24" s="1"/>
      <c r="B24" s="1"/>
      <c r="G24" s="23"/>
      <c r="H24" s="23"/>
      <c r="I24" s="23"/>
      <c r="J24" s="23"/>
      <c r="K24" s="23"/>
      <c r="L24" s="23"/>
      <c r="M24" s="5"/>
      <c r="N24" s="5"/>
    </row>
    <row r="25" spans="1:31" x14ac:dyDescent="0.25">
      <c r="A25" s="1"/>
      <c r="B25" s="1"/>
      <c r="G25" s="2"/>
      <c r="H25" s="2"/>
      <c r="I25" s="2"/>
      <c r="J25" s="2"/>
      <c r="K25" s="5"/>
      <c r="L25" s="5"/>
      <c r="M25" s="5"/>
      <c r="N25" s="5"/>
    </row>
    <row r="26" spans="1:31" ht="29.45" customHeight="1" x14ac:dyDescent="0.4">
      <c r="A26" s="15" t="s">
        <v>24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31" x14ac:dyDescent="0.25">
      <c r="A27" s="75">
        <v>44896</v>
      </c>
      <c r="B27" s="75">
        <f>D3</f>
        <v>45139</v>
      </c>
      <c r="C27" s="75">
        <f>EDATE(B27,-1)</f>
        <v>45108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</row>
    <row r="28" spans="1:31" x14ac:dyDescent="0.25">
      <c r="B28" s="71"/>
      <c r="C28" s="78" t="s">
        <v>3</v>
      </c>
      <c r="D28" s="78" t="s">
        <v>4</v>
      </c>
      <c r="E28" s="140" t="s">
        <v>49</v>
      </c>
      <c r="F28" s="140"/>
      <c r="G28" s="140" t="s">
        <v>50</v>
      </c>
      <c r="H28" s="140"/>
      <c r="I28" t="s">
        <v>3</v>
      </c>
    </row>
    <row r="29" spans="1:31" x14ac:dyDescent="0.25">
      <c r="E29" s="78" t="s">
        <v>3</v>
      </c>
      <c r="F29" s="78" t="s">
        <v>4</v>
      </c>
      <c r="G29" s="78" t="s">
        <v>3</v>
      </c>
      <c r="H29" s="78" t="s">
        <v>4</v>
      </c>
      <c r="I29" s="65" t="s">
        <v>33</v>
      </c>
      <c r="J29" s="67">
        <v>44562</v>
      </c>
      <c r="K29" s="67">
        <v>44593</v>
      </c>
      <c r="L29" s="67">
        <v>44621</v>
      </c>
      <c r="M29" s="67">
        <v>44652</v>
      </c>
      <c r="N29" s="67">
        <v>44682</v>
      </c>
      <c r="O29" s="67">
        <v>44713</v>
      </c>
      <c r="P29" s="67">
        <v>44743</v>
      </c>
      <c r="Q29" s="67">
        <v>44774</v>
      </c>
      <c r="R29" s="67">
        <v>44805</v>
      </c>
      <c r="S29" s="67">
        <v>44835</v>
      </c>
      <c r="T29" s="67">
        <v>44866</v>
      </c>
      <c r="U29" s="67">
        <v>44896</v>
      </c>
      <c r="V29" s="67">
        <v>44927</v>
      </c>
      <c r="W29" s="67">
        <v>44958</v>
      </c>
      <c r="X29" s="67">
        <v>44986</v>
      </c>
      <c r="Y29" s="67">
        <v>45017</v>
      </c>
      <c r="Z29" s="67">
        <v>45047</v>
      </c>
      <c r="AA29" s="67">
        <v>45078</v>
      </c>
      <c r="AB29" s="67">
        <v>45108</v>
      </c>
      <c r="AC29" s="67">
        <v>45139</v>
      </c>
    </row>
    <row r="30" spans="1:31" x14ac:dyDescent="0.25">
      <c r="A30" s="64"/>
      <c r="B30" s="72" t="s">
        <v>34</v>
      </c>
      <c r="C30" s="77">
        <f t="shared" ref="C30:C44" si="10">INDEX($J$30:$AC$44,MATCH($B30,$I$30:$I$44,0),MATCH($B$27,$J$29:$AC$29,0))</f>
        <v>4789.5026800200003</v>
      </c>
      <c r="D30" s="77">
        <f t="shared" ref="D30:D44" si="11">INDEX($J$48:$AC$62,MATCH($B30,$I$48:$I$62,0),MATCH($B$27,$J$29:$AC$29,0))</f>
        <v>200.95130628999999</v>
      </c>
      <c r="E30" s="32">
        <f>INDEX($J$30:$AC$44,MATCH($B30,$I$30:$I$44,0),MATCH($B$27,$J$29:$AC$29,0))/INDEX($J$30:$AC$44,MATCH($B30,$I$30:$I$44,0),MATCH($A$27,$J$29:$AC$29,0))-1</f>
        <v>0.11422142514009126</v>
      </c>
      <c r="F30" s="33">
        <f>INDEX($J$48:$AC$62,MATCH($B30,$I$48:$I$62,0),MATCH($B$27,$J$29:$AC$29,0))/INDEX($J$48:$AC$62,MATCH($B30,$I$48:$I$62,0),MATCH($A$27,$J$29:$AC$29,0))-1</f>
        <v>0.26252173230044096</v>
      </c>
      <c r="G30" s="33">
        <f>INDEX($J$30:$AC$44,MATCH($B30,$I$30:$I$44,0),MATCH($B$27,$J$29:$AC$29,0))/INDEX($J$30:$AC$44,MATCH($B30,$I$30:$I$44,0),MATCH($C$27,$J$29:$AC$29,0))-1</f>
        <v>1.6942675632281912E-2</v>
      </c>
      <c r="H30" s="33">
        <f>INDEX($J$48:$AC$62,MATCH($B30,$I$48:$I$62,0),MATCH($B$27,$J$29:$AC$29,0))/INDEX($J$48:$AC$62,MATCH($B30,$I$48:$I$62,0),MATCH($C$27,$J$29:$AC$29,0))-1</f>
        <v>-1.9054730428390454E-2</v>
      </c>
      <c r="I30" s="66" t="s">
        <v>34</v>
      </c>
      <c r="J30" s="68">
        <v>2949.9089665700008</v>
      </c>
      <c r="K30" s="68">
        <v>3181.2819505300008</v>
      </c>
      <c r="L30" s="68">
        <v>3325.4533240900009</v>
      </c>
      <c r="M30" s="68">
        <v>3563.1094293500005</v>
      </c>
      <c r="N30" s="68">
        <v>3790.256956180001</v>
      </c>
      <c r="O30" s="68">
        <v>3908.0556239700004</v>
      </c>
      <c r="P30" s="68">
        <v>4045.53171471</v>
      </c>
      <c r="Q30" s="68">
        <v>4096.6127737400002</v>
      </c>
      <c r="R30" s="68">
        <v>4205.2747941100006</v>
      </c>
      <c r="S30" s="68">
        <v>4374.966439920001</v>
      </c>
      <c r="T30" s="68">
        <v>4335.2917817799998</v>
      </c>
      <c r="U30" s="68">
        <v>4298.5196406699997</v>
      </c>
      <c r="V30" s="68">
        <v>4244.2408655999998</v>
      </c>
      <c r="W30" s="68">
        <v>4382.6008154300025</v>
      </c>
      <c r="X30" s="68">
        <v>4393.0027168900015</v>
      </c>
      <c r="Y30" s="68">
        <v>4469.9147161299998</v>
      </c>
      <c r="Z30" s="68">
        <v>4560.3253622100019</v>
      </c>
      <c r="AA30" s="68">
        <v>4620.0652830599984</v>
      </c>
      <c r="AB30" s="68">
        <v>4709.7076313000016</v>
      </c>
      <c r="AC30" s="68">
        <v>4789.5026800200003</v>
      </c>
    </row>
    <row r="31" spans="1:31" x14ac:dyDescent="0.25">
      <c r="B31" s="72" t="s">
        <v>35</v>
      </c>
      <c r="C31" s="77">
        <f t="shared" si="10"/>
        <v>8920.3292582399972</v>
      </c>
      <c r="D31" s="77">
        <f t="shared" si="11"/>
        <v>485.25232229999995</v>
      </c>
      <c r="E31" s="33">
        <f t="shared" ref="E31:E44" si="12">INDEX($J$30:$AC$44,MATCH($B31,$I$30:$I$44,0),MATCH($B$27,$J$29:$AC$29,0))/INDEX($J$30:$AC$44,MATCH($B31,$I$30:$I$44,0),MATCH($A$27,$J$29:$AC$29,0))-1</f>
        <v>0.14278872158520906</v>
      </c>
      <c r="F31" s="33">
        <f t="shared" ref="F31:F44" si="13">INDEX($J$48:$AC$62,MATCH($B31,$I$48:$I$62,0),MATCH($B$27,$J$29:$AC$29,0))/INDEX($J$48:$AC$62,MATCH($B31,$I$48:$I$62,0),MATCH($A$27,$J$29:$AC$29,0))-1</f>
        <v>0.43058354730443971</v>
      </c>
      <c r="G31" s="33">
        <f t="shared" ref="G31:G44" si="14">INDEX($J$30:$AC$44,MATCH($B31,$I$30:$I$44,0),MATCH($B$27,$J$29:$AC$29,0))/INDEX($J$30:$AC$44,MATCH($B31,$I$30:$I$44,0),MATCH($C$27,$J$29:$AC$29,0))-1</f>
        <v>3.6365816509547289E-2</v>
      </c>
      <c r="H31" s="33">
        <f t="shared" ref="H31:H44" si="15">INDEX($J$48:$AC$62,MATCH($B31,$I$48:$I$62,0),MATCH($B$27,$J$29:$AC$29,0))/INDEX($J$48:$AC$62,MATCH($B31,$I$48:$I$62,0),MATCH($C$27,$J$29:$AC$29,0))-1</f>
        <v>2.0461736545163811E-2</v>
      </c>
      <c r="I31" s="66" t="s">
        <v>35</v>
      </c>
      <c r="J31" s="68">
        <v>5990.9678936600012</v>
      </c>
      <c r="K31" s="68">
        <v>6177.5958337499987</v>
      </c>
      <c r="L31" s="68">
        <v>6399.2432043200015</v>
      </c>
      <c r="M31" s="68">
        <v>6861.5490052599971</v>
      </c>
      <c r="N31" s="68">
        <v>7170.8007352199993</v>
      </c>
      <c r="O31" s="68">
        <v>7360.6704096900021</v>
      </c>
      <c r="P31" s="68">
        <v>7573.4854469999991</v>
      </c>
      <c r="Q31" s="68">
        <v>7602.0797308499996</v>
      </c>
      <c r="R31" s="68">
        <v>7686.4964837400039</v>
      </c>
      <c r="S31" s="68">
        <v>7750.9227222000018</v>
      </c>
      <c r="T31" s="68">
        <v>7791.9639626600047</v>
      </c>
      <c r="U31" s="68">
        <v>7805.7554207100011</v>
      </c>
      <c r="V31" s="68">
        <v>7648.2459180100022</v>
      </c>
      <c r="W31" s="68">
        <v>7737.4587184500015</v>
      </c>
      <c r="X31" s="68">
        <v>7798.4229110100014</v>
      </c>
      <c r="Y31" s="68">
        <v>8102.3739482399997</v>
      </c>
      <c r="Z31" s="68">
        <v>8275.1867126800007</v>
      </c>
      <c r="AA31" s="68">
        <v>8476.4625864499994</v>
      </c>
      <c r="AB31" s="68">
        <v>8607.3171423999975</v>
      </c>
      <c r="AC31" s="68">
        <v>8920.3292582399972</v>
      </c>
    </row>
    <row r="32" spans="1:31" x14ac:dyDescent="0.25">
      <c r="B32" s="72" t="s">
        <v>36</v>
      </c>
      <c r="C32" s="77">
        <f t="shared" si="10"/>
        <v>28022.885434930016</v>
      </c>
      <c r="D32" s="77">
        <f t="shared" si="11"/>
        <v>1019.0804144799998</v>
      </c>
      <c r="E32" s="33">
        <f t="shared" si="12"/>
        <v>0.12786001579836848</v>
      </c>
      <c r="F32" s="33">
        <f t="shared" si="13"/>
        <v>0.26131334544441365</v>
      </c>
      <c r="G32" s="33">
        <f t="shared" si="14"/>
        <v>2.1777756575135143E-2</v>
      </c>
      <c r="H32" s="33">
        <f t="shared" si="15"/>
        <v>4.8533008307960035E-2</v>
      </c>
      <c r="I32" s="66" t="s">
        <v>36</v>
      </c>
      <c r="J32" s="68">
        <v>19315.734076240009</v>
      </c>
      <c r="K32" s="68">
        <v>19725.179101810001</v>
      </c>
      <c r="L32" s="68">
        <v>20573.316534740003</v>
      </c>
      <c r="M32" s="68">
        <v>21508.724282610001</v>
      </c>
      <c r="N32" s="68">
        <v>22119.207234580012</v>
      </c>
      <c r="O32" s="68">
        <v>22721.660397749994</v>
      </c>
      <c r="P32" s="68">
        <v>23021.187628130006</v>
      </c>
      <c r="Q32" s="68">
        <v>23377.57684423</v>
      </c>
      <c r="R32" s="68">
        <v>24424.390660159999</v>
      </c>
      <c r="S32" s="68">
        <v>24672.578186409999</v>
      </c>
      <c r="T32" s="68">
        <v>24679.476121010011</v>
      </c>
      <c r="U32" s="68">
        <v>24846.06692533</v>
      </c>
      <c r="V32" s="68">
        <v>24548.10451814</v>
      </c>
      <c r="W32" s="68">
        <v>25150.661443030011</v>
      </c>
      <c r="X32" s="68">
        <v>25795.932317330007</v>
      </c>
      <c r="Y32" s="68">
        <v>26263.682299999997</v>
      </c>
      <c r="Z32" s="68">
        <v>26644.66328225</v>
      </c>
      <c r="AA32" s="68">
        <v>27151.001046160007</v>
      </c>
      <c r="AB32" s="68">
        <v>27425.617023470004</v>
      </c>
      <c r="AC32" s="68">
        <v>28022.885434930016</v>
      </c>
    </row>
    <row r="33" spans="1:29" x14ac:dyDescent="0.25">
      <c r="B33" s="72" t="s">
        <v>37</v>
      </c>
      <c r="C33" s="77">
        <f t="shared" si="10"/>
        <v>4828.7257334900005</v>
      </c>
      <c r="D33" s="77">
        <f t="shared" si="11"/>
        <v>285.77764167999999</v>
      </c>
      <c r="E33" s="33">
        <f t="shared" si="12"/>
        <v>0.10545051517677329</v>
      </c>
      <c r="F33" s="33">
        <f t="shared" si="13"/>
        <v>0.33468629844171272</v>
      </c>
      <c r="G33" s="33">
        <f t="shared" si="14"/>
        <v>2.1539397459377829E-2</v>
      </c>
      <c r="H33" s="33">
        <f>INDEX($J$48:$AC$62,MATCH($B33,$I$48:$I$62,0),MATCH($B$27,$J$29:$AC$29,0))/INDEX($J$48:$AC$62,MATCH($B33,$I$48:$I$62,0),MATCH($C$27,$J$29:$AC$29,0))-1</f>
        <v>2.1897544352294851E-2</v>
      </c>
      <c r="I33" s="66" t="s">
        <v>37</v>
      </c>
      <c r="J33" s="68">
        <v>3232.7866899800006</v>
      </c>
      <c r="K33" s="68">
        <v>3275.5221893000007</v>
      </c>
      <c r="L33" s="68">
        <v>3384.3762974300002</v>
      </c>
      <c r="M33" s="68">
        <v>3508.3732733399997</v>
      </c>
      <c r="N33" s="68">
        <v>3658.8200476400007</v>
      </c>
      <c r="O33" s="68">
        <v>3783.9306932500008</v>
      </c>
      <c r="P33" s="68">
        <v>3897.1855087100002</v>
      </c>
      <c r="Q33" s="68">
        <v>4009.9636663100005</v>
      </c>
      <c r="R33" s="68">
        <v>4146.9594209800016</v>
      </c>
      <c r="S33" s="68">
        <v>4262.0426743700009</v>
      </c>
      <c r="T33" s="68">
        <v>4335.7891868600009</v>
      </c>
      <c r="U33" s="68">
        <v>4368.1066381499995</v>
      </c>
      <c r="V33" s="68">
        <v>4365.0115298299997</v>
      </c>
      <c r="W33" s="68">
        <v>4437.7303217100007</v>
      </c>
      <c r="X33" s="68">
        <v>4454.1151429799993</v>
      </c>
      <c r="Y33" s="68">
        <v>4532.8151221600019</v>
      </c>
      <c r="Z33" s="68">
        <v>4632.0224969000019</v>
      </c>
      <c r="AA33" s="68">
        <v>4679.8267748799999</v>
      </c>
      <c r="AB33" s="68">
        <v>4726.9109204200004</v>
      </c>
      <c r="AC33" s="68">
        <v>4828.7257334900005</v>
      </c>
    </row>
    <row r="34" spans="1:29" x14ac:dyDescent="0.25">
      <c r="B34" s="72" t="s">
        <v>38</v>
      </c>
      <c r="C34" s="77">
        <f t="shared" si="10"/>
        <v>28049.014658109994</v>
      </c>
      <c r="D34" s="77">
        <f t="shared" si="11"/>
        <v>1185.5807172200002</v>
      </c>
      <c r="E34" s="33">
        <f t="shared" si="12"/>
        <v>9.6764360517777703E-2</v>
      </c>
      <c r="F34" s="33">
        <f t="shared" si="13"/>
        <v>0.31467928952059232</v>
      </c>
      <c r="G34" s="33">
        <f t="shared" si="14"/>
        <v>1.2376528564844502E-2</v>
      </c>
      <c r="H34" s="33">
        <f t="shared" si="15"/>
        <v>-4.126811417414733E-2</v>
      </c>
      <c r="I34" s="66" t="s">
        <v>38</v>
      </c>
      <c r="J34" s="68">
        <v>21575.257574009978</v>
      </c>
      <c r="K34" s="68">
        <v>21817.037942669998</v>
      </c>
      <c r="L34" s="68">
        <v>22524.126410099998</v>
      </c>
      <c r="M34" s="68">
        <v>23512.283911019997</v>
      </c>
      <c r="N34" s="68">
        <v>23883.898710429996</v>
      </c>
      <c r="O34" s="68">
        <v>24400.902614700008</v>
      </c>
      <c r="P34" s="68">
        <v>24843.777478330001</v>
      </c>
      <c r="Q34" s="68">
        <v>24973.766154739998</v>
      </c>
      <c r="R34" s="68">
        <v>25392.689508920004</v>
      </c>
      <c r="S34" s="68">
        <v>25318.674743679992</v>
      </c>
      <c r="T34" s="68">
        <v>25488.062108570008</v>
      </c>
      <c r="U34" s="68">
        <v>25574.33088441001</v>
      </c>
      <c r="V34" s="68">
        <v>25161.735422650003</v>
      </c>
      <c r="W34" s="68">
        <v>25454.78551967</v>
      </c>
      <c r="X34" s="68">
        <v>26054.204442049981</v>
      </c>
      <c r="Y34" s="68">
        <v>26588.505577290009</v>
      </c>
      <c r="Z34" s="68">
        <v>27021.232266430008</v>
      </c>
      <c r="AA34" s="68">
        <v>27365.200779400002</v>
      </c>
      <c r="AB34" s="68">
        <v>27706.109206099994</v>
      </c>
      <c r="AC34" s="68">
        <v>28049.014658109994</v>
      </c>
    </row>
    <row r="35" spans="1:29" x14ac:dyDescent="0.25">
      <c r="B35" s="72" t="s">
        <v>39</v>
      </c>
      <c r="C35" s="77">
        <f t="shared" si="10"/>
        <v>16015.394392560009</v>
      </c>
      <c r="D35" s="77">
        <f t="shared" si="11"/>
        <v>538.93460651999999</v>
      </c>
      <c r="E35" s="33">
        <f t="shared" si="12"/>
        <v>0.13786135688795675</v>
      </c>
      <c r="F35" s="33">
        <f t="shared" si="13"/>
        <v>0.28139006318496884</v>
      </c>
      <c r="G35" s="33">
        <f t="shared" si="14"/>
        <v>2.7039999188156694E-2</v>
      </c>
      <c r="H35" s="33">
        <f t="shared" si="15"/>
        <v>2.9883808412245694E-2</v>
      </c>
      <c r="I35" s="66" t="s">
        <v>39</v>
      </c>
      <c r="J35" s="68">
        <v>11367.292242420002</v>
      </c>
      <c r="K35" s="68">
        <v>11540.223901869995</v>
      </c>
      <c r="L35" s="68">
        <v>11921.029223910004</v>
      </c>
      <c r="M35" s="68">
        <v>12361.020105399999</v>
      </c>
      <c r="N35" s="68">
        <v>12591.268968209999</v>
      </c>
      <c r="O35" s="68">
        <v>12883.150878730004</v>
      </c>
      <c r="P35" s="68">
        <v>13021.823157449997</v>
      </c>
      <c r="Q35" s="68">
        <v>13351.973708559999</v>
      </c>
      <c r="R35" s="68">
        <v>13849.1827968</v>
      </c>
      <c r="S35" s="68">
        <v>13902.754658690006</v>
      </c>
      <c r="T35" s="68">
        <v>14078.123283610004</v>
      </c>
      <c r="U35" s="68">
        <v>14074.99630391</v>
      </c>
      <c r="V35" s="68">
        <v>13888.019648010006</v>
      </c>
      <c r="W35" s="68">
        <v>14295.175240180004</v>
      </c>
      <c r="X35" s="68">
        <v>14529.693446400008</v>
      </c>
      <c r="Y35" s="68">
        <v>14863.797266659998</v>
      </c>
      <c r="Z35" s="68">
        <v>15068.93201233</v>
      </c>
      <c r="AA35" s="68">
        <v>15395.700355299996</v>
      </c>
      <c r="AB35" s="68">
        <v>15593.739684159997</v>
      </c>
      <c r="AC35" s="68">
        <v>16015.394392560009</v>
      </c>
    </row>
    <row r="36" spans="1:29" x14ac:dyDescent="0.25">
      <c r="B36" s="72" t="s">
        <v>40</v>
      </c>
      <c r="C36" s="77">
        <f t="shared" si="10"/>
        <v>3993.5627314199996</v>
      </c>
      <c r="D36" s="77">
        <f t="shared" si="11"/>
        <v>155.09979945999999</v>
      </c>
      <c r="E36" s="33">
        <f t="shared" si="12"/>
        <v>0.17338486226962302</v>
      </c>
      <c r="F36" s="33">
        <f t="shared" si="13"/>
        <v>9.4400555130527142E-3</v>
      </c>
      <c r="G36" s="33">
        <f t="shared" si="14"/>
        <v>2.5195666642431114E-2</v>
      </c>
      <c r="H36" s="33">
        <f t="shared" si="15"/>
        <v>1.1162511209830139E-2</v>
      </c>
      <c r="I36" s="66" t="s">
        <v>40</v>
      </c>
      <c r="J36" s="68">
        <v>2501.2441041800002</v>
      </c>
      <c r="K36" s="68">
        <v>2549.0047084700004</v>
      </c>
      <c r="L36" s="68">
        <v>2656.1278334500003</v>
      </c>
      <c r="M36" s="68">
        <v>2857.8829383899997</v>
      </c>
      <c r="N36" s="68">
        <v>2948.1148507199996</v>
      </c>
      <c r="O36" s="68">
        <v>3028.5102589200005</v>
      </c>
      <c r="P36" s="68">
        <v>3148.0533770299999</v>
      </c>
      <c r="Q36" s="68">
        <v>3204.6500892900008</v>
      </c>
      <c r="R36" s="68">
        <v>3245.1557174100008</v>
      </c>
      <c r="S36" s="68">
        <v>3291.0535953299991</v>
      </c>
      <c r="T36" s="68">
        <v>3360.283945180001</v>
      </c>
      <c r="U36" s="68">
        <v>3403.4551320999999</v>
      </c>
      <c r="V36" s="68">
        <v>3398.5791446200001</v>
      </c>
      <c r="W36" s="68">
        <v>3444.6044384700003</v>
      </c>
      <c r="X36" s="68">
        <v>3568.3118966100001</v>
      </c>
      <c r="Y36" s="68">
        <v>3664.5903219300003</v>
      </c>
      <c r="Z36" s="68">
        <v>3764.8254599900006</v>
      </c>
      <c r="AA36" s="68">
        <v>3872.8431941800013</v>
      </c>
      <c r="AB36" s="68">
        <v>3895.4151498699989</v>
      </c>
      <c r="AC36" s="68">
        <v>3993.5627314199996</v>
      </c>
    </row>
    <row r="37" spans="1:29" x14ac:dyDescent="0.25">
      <c r="B37" s="72" t="s">
        <v>41</v>
      </c>
      <c r="C37" s="77">
        <f t="shared" si="10"/>
        <v>6424.9008235200008</v>
      </c>
      <c r="D37" s="77">
        <f t="shared" si="11"/>
        <v>590.48989009000002</v>
      </c>
      <c r="E37" s="33">
        <f t="shared" si="12"/>
        <v>-8.1208828180657666E-2</v>
      </c>
      <c r="F37" s="33">
        <f t="shared" si="13"/>
        <v>0.15297854444861847</v>
      </c>
      <c r="G37" s="33">
        <f t="shared" si="14"/>
        <v>-1.4683539262825396E-2</v>
      </c>
      <c r="H37" s="33">
        <f t="shared" si="15"/>
        <v>-6.939422298747755E-2</v>
      </c>
      <c r="I37" s="66" t="s">
        <v>41</v>
      </c>
      <c r="J37" s="68">
        <v>6207.0103226500023</v>
      </c>
      <c r="K37" s="68">
        <v>6294.9004441300003</v>
      </c>
      <c r="L37" s="68">
        <v>6493.0462091199997</v>
      </c>
      <c r="M37" s="68">
        <v>6857.9914954800015</v>
      </c>
      <c r="N37" s="68">
        <v>6962.4953817499991</v>
      </c>
      <c r="O37" s="68">
        <v>7169.9935043300002</v>
      </c>
      <c r="P37" s="68">
        <v>7308.494426870001</v>
      </c>
      <c r="Q37" s="68">
        <v>7282.7715471899983</v>
      </c>
      <c r="R37" s="68">
        <v>7250.8180738299998</v>
      </c>
      <c r="S37" s="68">
        <v>7216.4011300600005</v>
      </c>
      <c r="T37" s="68">
        <v>7153.3342148499996</v>
      </c>
      <c r="U37" s="68">
        <v>6992.775965400002</v>
      </c>
      <c r="V37" s="68">
        <v>6864.0588111000006</v>
      </c>
      <c r="W37" s="68">
        <v>6687.6552005800022</v>
      </c>
      <c r="X37" s="68">
        <v>6588.6334687000044</v>
      </c>
      <c r="Y37" s="68">
        <v>6619.3950191500016</v>
      </c>
      <c r="Z37" s="68">
        <v>6636.8520657899981</v>
      </c>
      <c r="AA37" s="68">
        <v>6568.4241495599972</v>
      </c>
      <c r="AB37" s="68">
        <v>6520.6469997600016</v>
      </c>
      <c r="AC37" s="68">
        <v>6424.9008235200008</v>
      </c>
    </row>
    <row r="38" spans="1:29" x14ac:dyDescent="0.25">
      <c r="B38" s="72" t="s">
        <v>42</v>
      </c>
      <c r="C38" s="77">
        <f t="shared" si="10"/>
        <v>4573.2098747399996</v>
      </c>
      <c r="D38" s="77">
        <f t="shared" si="11"/>
        <v>142.55533133</v>
      </c>
      <c r="E38" s="33">
        <f t="shared" si="12"/>
        <v>0.14674111643782095</v>
      </c>
      <c r="F38" s="33">
        <f t="shared" si="13"/>
        <v>0.31428187257478313</v>
      </c>
      <c r="G38" s="33">
        <f t="shared" si="14"/>
        <v>2.7305057453537396E-2</v>
      </c>
      <c r="H38" s="33">
        <f t="shared" si="15"/>
        <v>2.4518659023102352E-2</v>
      </c>
      <c r="I38" s="66" t="s">
        <v>42</v>
      </c>
      <c r="J38" s="68">
        <v>3173.1987011000001</v>
      </c>
      <c r="K38" s="68">
        <v>3226.2244685499995</v>
      </c>
      <c r="L38" s="68">
        <v>3367.8001979899996</v>
      </c>
      <c r="M38" s="68">
        <v>3591.4504540600005</v>
      </c>
      <c r="N38" s="68">
        <v>3665.4289344100016</v>
      </c>
      <c r="O38" s="68">
        <v>3787.6272894400008</v>
      </c>
      <c r="P38" s="68">
        <v>3788.7130662700001</v>
      </c>
      <c r="Q38" s="68">
        <v>3851.3614069800005</v>
      </c>
      <c r="R38" s="68">
        <v>3969.0499572500012</v>
      </c>
      <c r="S38" s="68">
        <v>3983.5643817999999</v>
      </c>
      <c r="T38" s="68">
        <v>4003.7625690100008</v>
      </c>
      <c r="U38" s="68">
        <v>3988.0054959100007</v>
      </c>
      <c r="V38" s="68">
        <v>3945.8378335900006</v>
      </c>
      <c r="W38" s="68">
        <v>4019.1650436299997</v>
      </c>
      <c r="X38" s="68">
        <v>4118.0778487600001</v>
      </c>
      <c r="Y38" s="68">
        <v>4219.1034659100005</v>
      </c>
      <c r="Z38" s="68">
        <v>4291.9225055699999</v>
      </c>
      <c r="AA38" s="68">
        <v>4422.3328200700007</v>
      </c>
      <c r="AB38" s="68">
        <v>4451.65712128</v>
      </c>
      <c r="AC38" s="68">
        <v>4573.2098747399996</v>
      </c>
    </row>
    <row r="39" spans="1:29" x14ac:dyDescent="0.25">
      <c r="B39" s="72" t="s">
        <v>43</v>
      </c>
      <c r="C39" s="77">
        <f t="shared" si="10"/>
        <v>7359.9621981200044</v>
      </c>
      <c r="D39" s="77">
        <f t="shared" si="11"/>
        <v>386.73350963000007</v>
      </c>
      <c r="E39" s="33">
        <f t="shared" si="12"/>
        <v>0.13995244897855863</v>
      </c>
      <c r="F39" s="33">
        <f t="shared" si="13"/>
        <v>0.380553558989287</v>
      </c>
      <c r="G39" s="33">
        <f t="shared" si="14"/>
        <v>2.6363540244100925E-2</v>
      </c>
      <c r="H39" s="33">
        <f t="shared" si="15"/>
        <v>4.7046605456016355E-2</v>
      </c>
      <c r="I39" s="66" t="s">
        <v>43</v>
      </c>
      <c r="J39" s="68">
        <v>5151.5789700100004</v>
      </c>
      <c r="K39" s="68">
        <v>5243.348161320002</v>
      </c>
      <c r="L39" s="68">
        <v>5456.9111005900013</v>
      </c>
      <c r="M39" s="68">
        <v>5692.261130509999</v>
      </c>
      <c r="N39" s="68">
        <v>5887.2695661900007</v>
      </c>
      <c r="O39" s="68">
        <v>6069.31668962</v>
      </c>
      <c r="P39" s="68">
        <v>6220.8188918699998</v>
      </c>
      <c r="Q39" s="68">
        <v>6246.159670609999</v>
      </c>
      <c r="R39" s="68">
        <v>6372.0417136500018</v>
      </c>
      <c r="S39" s="68">
        <v>6430.9453727100017</v>
      </c>
      <c r="T39" s="68">
        <v>6449.4508138600031</v>
      </c>
      <c r="U39" s="68">
        <v>6456.3764959799983</v>
      </c>
      <c r="V39" s="68">
        <v>6416.1290630399999</v>
      </c>
      <c r="W39" s="68">
        <v>6416.3199271900039</v>
      </c>
      <c r="X39" s="68">
        <v>6554.0474074500025</v>
      </c>
      <c r="Y39" s="68">
        <v>6713.682968330002</v>
      </c>
      <c r="Z39" s="68">
        <v>6871.0325182400011</v>
      </c>
      <c r="AA39" s="68">
        <v>7021.6611519400021</v>
      </c>
      <c r="AB39" s="68">
        <v>7170.9115820400029</v>
      </c>
      <c r="AC39" s="68">
        <v>7359.9621981200044</v>
      </c>
    </row>
    <row r="40" spans="1:29" x14ac:dyDescent="0.25">
      <c r="B40" s="72" t="s">
        <v>44</v>
      </c>
      <c r="C40" s="77">
        <f t="shared" si="10"/>
        <v>5143.0188847700001</v>
      </c>
      <c r="D40" s="77">
        <f t="shared" si="11"/>
        <v>259.83625293</v>
      </c>
      <c r="E40" s="33">
        <f t="shared" si="12"/>
        <v>0.10453997219574451</v>
      </c>
      <c r="F40" s="33">
        <f t="shared" si="13"/>
        <v>0.43554467405422903</v>
      </c>
      <c r="G40" s="33">
        <f t="shared" si="14"/>
        <v>3.169463863897426E-2</v>
      </c>
      <c r="H40" s="33">
        <f t="shared" si="15"/>
        <v>4.8625747856589907E-2</v>
      </c>
      <c r="I40" s="66" t="s">
        <v>44</v>
      </c>
      <c r="J40" s="68">
        <v>3989.8255148100016</v>
      </c>
      <c r="K40" s="68">
        <v>4074.1954823500018</v>
      </c>
      <c r="L40" s="68">
        <v>4220.1875951900001</v>
      </c>
      <c r="M40" s="68">
        <v>4443.4753420200013</v>
      </c>
      <c r="N40" s="68">
        <v>4581.269462010001</v>
      </c>
      <c r="O40" s="68">
        <v>4677.3309822900019</v>
      </c>
      <c r="P40" s="68">
        <v>4777.6960429400006</v>
      </c>
      <c r="Q40" s="68">
        <v>4807.7390228999993</v>
      </c>
      <c r="R40" s="68">
        <v>4863.9137910199997</v>
      </c>
      <c r="S40" s="68">
        <v>4796.0486445200004</v>
      </c>
      <c r="T40" s="68">
        <v>4688.7758761600007</v>
      </c>
      <c r="U40" s="68">
        <v>4656.2542001500005</v>
      </c>
      <c r="V40" s="68">
        <v>4633.7582002000008</v>
      </c>
      <c r="W40" s="68">
        <v>4706.7726141900002</v>
      </c>
      <c r="X40" s="68">
        <v>4779.7507558700008</v>
      </c>
      <c r="Y40" s="68">
        <v>4860.1918954299981</v>
      </c>
      <c r="Z40" s="68">
        <v>4900.54463201</v>
      </c>
      <c r="AA40" s="68">
        <v>4913.0621872900001</v>
      </c>
      <c r="AB40" s="68">
        <v>4985.0204626000004</v>
      </c>
      <c r="AC40" s="68">
        <v>5143.0188847700001</v>
      </c>
    </row>
    <row r="41" spans="1:29" x14ac:dyDescent="0.25">
      <c r="B41" s="72" t="s">
        <v>45</v>
      </c>
      <c r="C41" s="77">
        <f t="shared" si="10"/>
        <v>27937.879692510007</v>
      </c>
      <c r="D41" s="77">
        <f t="shared" si="11"/>
        <v>1443.6987269999997</v>
      </c>
      <c r="E41" s="33">
        <f t="shared" si="12"/>
        <v>7.405486662805516E-2</v>
      </c>
      <c r="F41" s="33">
        <f t="shared" si="13"/>
        <v>0.34283495086539895</v>
      </c>
      <c r="G41" s="33">
        <f t="shared" si="14"/>
        <v>1.6792811663653984E-2</v>
      </c>
      <c r="H41" s="33">
        <f t="shared" si="15"/>
        <v>3.7969178126166847E-2</v>
      </c>
      <c r="I41" s="66" t="s">
        <v>45</v>
      </c>
      <c r="J41" s="68">
        <v>22752.104819960001</v>
      </c>
      <c r="K41" s="68">
        <v>23285.752534439991</v>
      </c>
      <c r="L41" s="68">
        <v>24367.038606840004</v>
      </c>
      <c r="M41" s="68">
        <v>25558.555040520005</v>
      </c>
      <c r="N41" s="68">
        <v>26237.997818449996</v>
      </c>
      <c r="O41" s="68">
        <v>26919.985162369991</v>
      </c>
      <c r="P41" s="68">
        <v>27157.908856660008</v>
      </c>
      <c r="Q41" s="68">
        <v>27302.418920489985</v>
      </c>
      <c r="R41" s="68">
        <v>27445.153951330005</v>
      </c>
      <c r="S41" s="68">
        <v>26975.698109849996</v>
      </c>
      <c r="T41" s="68">
        <v>26447.543548260011</v>
      </c>
      <c r="U41" s="68">
        <v>26011.594528890007</v>
      </c>
      <c r="V41" s="68">
        <v>25350.455503329984</v>
      </c>
      <c r="W41" s="68">
        <v>25382.799862429998</v>
      </c>
      <c r="X41" s="68">
        <v>26000.039760069991</v>
      </c>
      <c r="Y41" s="68">
        <v>26642.539886669987</v>
      </c>
      <c r="Z41" s="68">
        <v>27100.167161129997</v>
      </c>
      <c r="AA41" s="68">
        <v>27365.009221779994</v>
      </c>
      <c r="AB41" s="68">
        <v>27476.472465219995</v>
      </c>
      <c r="AC41" s="68">
        <v>27937.879692510007</v>
      </c>
    </row>
    <row r="42" spans="1:29" x14ac:dyDescent="0.25">
      <c r="B42" s="72" t="s">
        <v>46</v>
      </c>
      <c r="C42" s="77">
        <f t="shared" si="10"/>
        <v>17347.235925820016</v>
      </c>
      <c r="D42" s="77">
        <f t="shared" si="11"/>
        <v>450.19259968000006</v>
      </c>
      <c r="E42" s="33">
        <f t="shared" si="12"/>
        <v>0.1432303707278253</v>
      </c>
      <c r="F42" s="33">
        <f t="shared" si="13"/>
        <v>0.45832650650304019</v>
      </c>
      <c r="G42" s="33">
        <f t="shared" si="14"/>
        <v>4.7188461685413907E-2</v>
      </c>
      <c r="H42" s="33">
        <f t="shared" si="15"/>
        <v>-6.0817154179866773E-2</v>
      </c>
      <c r="I42" s="66" t="s">
        <v>46</v>
      </c>
      <c r="J42" s="68">
        <v>12267.723361060001</v>
      </c>
      <c r="K42" s="68">
        <v>12376.388342840004</v>
      </c>
      <c r="L42" s="68">
        <v>12810.078419999996</v>
      </c>
      <c r="M42" s="68">
        <v>13469.022803700002</v>
      </c>
      <c r="N42" s="68">
        <v>13793.431474110001</v>
      </c>
      <c r="O42" s="68">
        <v>14068.257748160007</v>
      </c>
      <c r="P42" s="68">
        <v>14290.186925330006</v>
      </c>
      <c r="Q42" s="68">
        <v>14669.504678200008</v>
      </c>
      <c r="R42" s="68">
        <v>14968.019223069999</v>
      </c>
      <c r="S42" s="68">
        <v>15063.411512410004</v>
      </c>
      <c r="T42" s="68">
        <v>15099.978207000006</v>
      </c>
      <c r="U42" s="68">
        <v>15173.876035830017</v>
      </c>
      <c r="V42" s="68">
        <v>14983.780661319997</v>
      </c>
      <c r="W42" s="68">
        <v>15150.084348509996</v>
      </c>
      <c r="X42" s="68">
        <v>15519.567805190005</v>
      </c>
      <c r="Y42" s="68">
        <v>15979.457809149997</v>
      </c>
      <c r="Z42" s="68">
        <v>16321.999880340003</v>
      </c>
      <c r="AA42" s="68">
        <v>16509.338989770004</v>
      </c>
      <c r="AB42" s="68">
        <v>16565.533865700003</v>
      </c>
      <c r="AC42" s="68">
        <v>17347.235925820016</v>
      </c>
    </row>
    <row r="43" spans="1:29" x14ac:dyDescent="0.25">
      <c r="A43" s="19"/>
      <c r="B43" s="72" t="s">
        <v>47</v>
      </c>
      <c r="C43" s="77">
        <f t="shared" si="10"/>
        <v>1136.32081687</v>
      </c>
      <c r="D43" s="77">
        <f t="shared" si="11"/>
        <v>54.843140819999995</v>
      </c>
      <c r="E43" s="33">
        <f t="shared" si="12"/>
        <v>0.10785648449670915</v>
      </c>
      <c r="F43" s="33">
        <f t="shared" si="13"/>
        <v>0.32984018403951576</v>
      </c>
      <c r="G43" s="33">
        <f t="shared" si="14"/>
        <v>-4.4897653727061781E-2</v>
      </c>
      <c r="H43" s="33">
        <f t="shared" si="15"/>
        <v>6.6242922161253048E-2</v>
      </c>
      <c r="I43" s="66" t="s">
        <v>47</v>
      </c>
      <c r="J43" s="68">
        <v>714.69508574000008</v>
      </c>
      <c r="K43" s="68">
        <v>791.08667048000007</v>
      </c>
      <c r="L43" s="68">
        <v>868.17358536999984</v>
      </c>
      <c r="M43" s="68">
        <v>948.35883818000002</v>
      </c>
      <c r="N43" s="68">
        <v>945.90576036999994</v>
      </c>
      <c r="O43" s="68">
        <v>972.86224213999992</v>
      </c>
      <c r="P43" s="68">
        <v>1028.41198663</v>
      </c>
      <c r="Q43" s="68">
        <v>1020.4741089300001</v>
      </c>
      <c r="R43" s="68">
        <v>985.62365720000003</v>
      </c>
      <c r="S43" s="68">
        <v>996.01813269999991</v>
      </c>
      <c r="T43" s="68">
        <v>1005.1470474800001</v>
      </c>
      <c r="U43" s="68">
        <v>1025.69315861</v>
      </c>
      <c r="V43" s="68">
        <v>1001.3552145900001</v>
      </c>
      <c r="W43" s="68">
        <v>1032.9047080099999</v>
      </c>
      <c r="X43" s="68">
        <v>1140.4986170599998</v>
      </c>
      <c r="Y43" s="68">
        <v>1172.8042556899998</v>
      </c>
      <c r="Z43" s="68">
        <v>1160.9735697799999</v>
      </c>
      <c r="AA43" s="68">
        <v>1156.8999911499998</v>
      </c>
      <c r="AB43" s="68">
        <v>1189.7372269099999</v>
      </c>
      <c r="AC43" s="68">
        <v>1136.32081687</v>
      </c>
    </row>
    <row r="44" spans="1:29" x14ac:dyDescent="0.25">
      <c r="A44" s="19"/>
      <c r="B44" s="72" t="s">
        <v>48</v>
      </c>
      <c r="C44" s="77">
        <f t="shared" si="10"/>
        <v>40689.465556699986</v>
      </c>
      <c r="D44" s="77">
        <f t="shared" si="11"/>
        <v>915.94991078999999</v>
      </c>
      <c r="E44" s="33">
        <f t="shared" si="12"/>
        <v>0.11418411572039044</v>
      </c>
      <c r="F44" s="33">
        <f t="shared" si="13"/>
        <v>0.29871272347261324</v>
      </c>
      <c r="G44" s="33">
        <f t="shared" si="14"/>
        <v>2.7583936050026736E-2</v>
      </c>
      <c r="H44" s="33">
        <f t="shared" si="15"/>
        <v>-2.7817171441380628E-2</v>
      </c>
      <c r="I44" s="66" t="s">
        <v>48</v>
      </c>
      <c r="J44" s="68">
        <v>29647.798484479983</v>
      </c>
      <c r="K44" s="68">
        <v>30769.834879270002</v>
      </c>
      <c r="L44" s="68">
        <v>31889.501286520004</v>
      </c>
      <c r="M44" s="68">
        <v>33072.60618658999</v>
      </c>
      <c r="N44" s="68">
        <v>33667.402694249999</v>
      </c>
      <c r="O44" s="68">
        <v>33775.402021120004</v>
      </c>
      <c r="P44" s="68">
        <v>33826.297361190002</v>
      </c>
      <c r="Q44" s="68">
        <v>34671.642520069974</v>
      </c>
      <c r="R44" s="68">
        <v>35646.931741719978</v>
      </c>
      <c r="S44" s="68">
        <v>35933.417207709994</v>
      </c>
      <c r="T44" s="68">
        <v>36264.331785089991</v>
      </c>
      <c r="U44" s="68">
        <v>36519.516821859979</v>
      </c>
      <c r="V44" s="68">
        <v>36531.855859320007</v>
      </c>
      <c r="W44" s="68">
        <v>37754.889227219988</v>
      </c>
      <c r="X44" s="68">
        <v>38792.05428882999</v>
      </c>
      <c r="Y44" s="68">
        <v>39752.855038879978</v>
      </c>
      <c r="Z44" s="68">
        <v>40309.507422209972</v>
      </c>
      <c r="AA44" s="68">
        <v>39469.520121819973</v>
      </c>
      <c r="AB44" s="68">
        <v>39597.218416149961</v>
      </c>
      <c r="AC44" s="68">
        <v>40689.465556699986</v>
      </c>
    </row>
    <row r="45" spans="1:29" x14ac:dyDescent="0.25">
      <c r="B45" s="19" t="s">
        <v>90</v>
      </c>
      <c r="C45" s="77">
        <f>INDEX($J$30:$AC$45,MATCH($B45,$I$30:$I$45,0),MATCH($B$27,$J$29:$AC$29,0))</f>
        <v>205231.40866182002</v>
      </c>
      <c r="D45" s="77">
        <f>INDEX($J$48:$AC$63,MATCH($B45,$I$48:$I$63,0),MATCH($B$27,$J$29:$AC$29,0))</f>
        <v>8114.9761702200003</v>
      </c>
      <c r="E45" s="33">
        <f>INDEX($J$30:$AC$45,MATCH($B45,$I$30:$I$45,0),MATCH($B$27,$J$29:$AC$29,0))/INDEX($J$30:$AC$45,MATCH($B45,$I$30:$I$45,0),MATCH($A$27,$J$29:$AC$29,0))-1</f>
        <v>0.10818893597984292</v>
      </c>
      <c r="F45" s="33">
        <f>INDEX($J$48:$AC$63,MATCH($B45,$I$48:$I$63,0),MATCH($B$27,$J$29:$AC$29,0))/INDEX($J$48:$AC$63,MATCH($B45,$I$48:$I$63,0),MATCH($A$27,$J$29:$AC$29,0))-1</f>
        <v>0.30706582433171858</v>
      </c>
      <c r="G45" s="33">
        <f>INDEX($J$30:$AC$45,MATCH($B45,$I$30:$I$45,0),MATCH($B$27,$J$29:$AC$29,0))/INDEX($J$30:$AC$45,MATCH($B45,$I$30:$I$45,0),MATCH($C$27,$J$29:$AC$29,0))-1</f>
        <v>2.2975513264572811E-2</v>
      </c>
      <c r="H45" s="33">
        <f>INDEX($J$48:$AC$63,MATCH($B45,$I$48:$I$63,0),MATCH($B$27,$J$29:$AC$29,0))/INDEX($J$48:$AC$63,MATCH($B45,$I$48:$I$63,0),MATCH($C$27,$J$29:$AC$29,0))-1</f>
        <v>1.8642821505567841E-3</v>
      </c>
      <c r="I45" s="133" t="s">
        <v>90</v>
      </c>
      <c r="J45" s="134">
        <f>SUM(J30:J44)</f>
        <v>150837.12680686999</v>
      </c>
      <c r="K45" s="134">
        <f t="shared" ref="K45:AC45" si="16">SUM(K30:K44)</f>
        <v>154327.57661178001</v>
      </c>
      <c r="L45" s="134">
        <f t="shared" si="16"/>
        <v>160256.40982966</v>
      </c>
      <c r="M45" s="134">
        <f t="shared" si="16"/>
        <v>167806.66423642999</v>
      </c>
      <c r="N45" s="134">
        <f t="shared" si="16"/>
        <v>171903.56859452001</v>
      </c>
      <c r="O45" s="134">
        <f t="shared" si="16"/>
        <v>175527.65651648003</v>
      </c>
      <c r="P45" s="134">
        <f t="shared" si="16"/>
        <v>177949.57186912003</v>
      </c>
      <c r="Q45" s="134">
        <f t="shared" si="16"/>
        <v>180468.69484308996</v>
      </c>
      <c r="R45" s="134">
        <f t="shared" si="16"/>
        <v>184451.70149118998</v>
      </c>
      <c r="S45" s="134">
        <f t="shared" si="16"/>
        <v>184968.49751235999</v>
      </c>
      <c r="T45" s="134">
        <f t="shared" si="16"/>
        <v>185181.31445137999</v>
      </c>
      <c r="U45" s="134">
        <f t="shared" si="16"/>
        <v>185195.32364791</v>
      </c>
      <c r="V45" s="134">
        <f t="shared" si="16"/>
        <v>182981.16819334999</v>
      </c>
      <c r="W45" s="134">
        <f t="shared" si="16"/>
        <v>186053.60742870002</v>
      </c>
      <c r="X45" s="134">
        <f t="shared" si="16"/>
        <v>190086.35282520001</v>
      </c>
      <c r="Y45" s="134">
        <f t="shared" si="16"/>
        <v>194445.70959161996</v>
      </c>
      <c r="Z45" s="134">
        <f t="shared" si="16"/>
        <v>197560.18734785999</v>
      </c>
      <c r="AA45" s="134">
        <f t="shared" si="16"/>
        <v>198987.34865281</v>
      </c>
      <c r="AB45" s="134">
        <f t="shared" si="16"/>
        <v>200622.01489737997</v>
      </c>
      <c r="AC45" s="134">
        <f t="shared" si="16"/>
        <v>205231.40866182002</v>
      </c>
    </row>
    <row r="46" spans="1:29" s="39" customFormat="1" x14ac:dyDescent="0.25">
      <c r="B46" s="19"/>
      <c r="C46" s="19"/>
      <c r="D46" s="19"/>
      <c r="E46" s="19"/>
      <c r="F46" s="19"/>
      <c r="G46" s="19"/>
      <c r="J46" s="48"/>
      <c r="K46" s="49"/>
      <c r="L46" s="47"/>
      <c r="M46" s="49"/>
      <c r="N46" s="47"/>
    </row>
    <row r="47" spans="1:29" s="39" customFormat="1" x14ac:dyDescent="0.25">
      <c r="B47" s="19"/>
      <c r="C47" s="19"/>
      <c r="D47" s="19"/>
      <c r="E47" s="19"/>
      <c r="F47" s="19"/>
      <c r="G47" s="19"/>
      <c r="I47" s="71" t="s">
        <v>33</v>
      </c>
      <c r="J47" s="73">
        <v>44562</v>
      </c>
      <c r="K47" s="73">
        <v>44593</v>
      </c>
      <c r="L47" s="73">
        <v>44621</v>
      </c>
      <c r="M47" s="73">
        <v>44652</v>
      </c>
      <c r="N47" s="73">
        <v>44682</v>
      </c>
      <c r="O47" s="73">
        <v>44713</v>
      </c>
      <c r="P47" s="73">
        <v>44743</v>
      </c>
      <c r="Q47" s="73">
        <v>44774</v>
      </c>
      <c r="R47" s="73">
        <v>44805</v>
      </c>
      <c r="S47" s="73">
        <v>44835</v>
      </c>
      <c r="T47" s="73">
        <v>44866</v>
      </c>
      <c r="U47" s="73">
        <v>44896</v>
      </c>
      <c r="V47" s="73">
        <v>44927</v>
      </c>
      <c r="W47" s="73">
        <v>44958</v>
      </c>
      <c r="X47" s="73">
        <v>44986</v>
      </c>
      <c r="Y47" s="73">
        <v>45017</v>
      </c>
      <c r="Z47" s="73">
        <v>45047</v>
      </c>
      <c r="AA47" s="73">
        <v>45078</v>
      </c>
      <c r="AB47" s="73">
        <v>45108</v>
      </c>
      <c r="AC47" s="73">
        <v>45139</v>
      </c>
    </row>
    <row r="48" spans="1:29" s="39" customFormat="1" x14ac:dyDescent="0.25">
      <c r="B48" s="19"/>
      <c r="C48" s="19"/>
      <c r="D48" s="19"/>
      <c r="E48" s="19"/>
      <c r="F48" s="19"/>
      <c r="G48" s="19"/>
      <c r="I48" s="72" t="s">
        <v>34</v>
      </c>
      <c r="J48" s="74">
        <v>90.102157669999983</v>
      </c>
      <c r="K48" s="74">
        <v>105.06484984000002</v>
      </c>
      <c r="L48" s="74">
        <v>104.58628492000003</v>
      </c>
      <c r="M48" s="74">
        <v>101.60684373000001</v>
      </c>
      <c r="N48" s="74">
        <v>106.26690874000001</v>
      </c>
      <c r="O48" s="74">
        <v>129.61365738000001</v>
      </c>
      <c r="P48" s="74">
        <v>140.48091843</v>
      </c>
      <c r="Q48" s="74">
        <v>152.57330064999999</v>
      </c>
      <c r="R48" s="74">
        <v>157.17939903999999</v>
      </c>
      <c r="S48" s="74">
        <v>155.85663179999997</v>
      </c>
      <c r="T48" s="74">
        <v>157.49560785000003</v>
      </c>
      <c r="U48" s="74">
        <v>159.16661167000001</v>
      </c>
      <c r="V48" s="74">
        <v>169.53062852000002</v>
      </c>
      <c r="W48" s="74">
        <v>178.79203053000001</v>
      </c>
      <c r="X48" s="74">
        <v>165.52822229999998</v>
      </c>
      <c r="Y48" s="74">
        <v>177.73778832999997</v>
      </c>
      <c r="Z48" s="74">
        <v>186.06688444</v>
      </c>
      <c r="AA48" s="74">
        <v>196.16564445000003</v>
      </c>
      <c r="AB48" s="74">
        <v>204.85475848999997</v>
      </c>
      <c r="AC48" s="74">
        <v>200.95130628999999</v>
      </c>
    </row>
    <row r="49" spans="2:29" s="39" customFormat="1" x14ac:dyDescent="0.25">
      <c r="B49" s="19"/>
      <c r="C49" s="19"/>
      <c r="D49" s="19"/>
      <c r="E49" s="19"/>
      <c r="F49" s="19"/>
      <c r="G49" s="19"/>
      <c r="I49" s="72" t="s">
        <v>35</v>
      </c>
      <c r="J49" s="74">
        <v>233.60878863999997</v>
      </c>
      <c r="K49" s="74">
        <v>242.13343217999997</v>
      </c>
      <c r="L49" s="74">
        <v>255.18198566999999</v>
      </c>
      <c r="M49" s="74">
        <v>260.43600648</v>
      </c>
      <c r="N49" s="74">
        <v>273.79825601000005</v>
      </c>
      <c r="O49" s="74">
        <v>286.45669291000002</v>
      </c>
      <c r="P49" s="74">
        <v>307.01108489999996</v>
      </c>
      <c r="Q49" s="74">
        <v>316.60323545</v>
      </c>
      <c r="R49" s="74">
        <v>299.59731542999998</v>
      </c>
      <c r="S49" s="74">
        <v>315.17037623999994</v>
      </c>
      <c r="T49" s="74">
        <v>322.18638740999995</v>
      </c>
      <c r="U49" s="74">
        <v>339.19886973000001</v>
      </c>
      <c r="V49" s="74">
        <v>364.96490798000008</v>
      </c>
      <c r="W49" s="74">
        <v>401.03206348999993</v>
      </c>
      <c r="X49" s="74">
        <v>383.71631649</v>
      </c>
      <c r="Y49" s="74">
        <v>422.85051558999999</v>
      </c>
      <c r="Z49" s="74">
        <v>458.49982870000008</v>
      </c>
      <c r="AA49" s="74">
        <v>469.95605223999991</v>
      </c>
      <c r="AB49" s="74">
        <v>475.52231006999995</v>
      </c>
      <c r="AC49" s="74">
        <v>485.25232229999995</v>
      </c>
    </row>
    <row r="50" spans="2:29" s="39" customFormat="1" x14ac:dyDescent="0.25">
      <c r="B50" s="19"/>
      <c r="C50" s="19"/>
      <c r="D50" s="19"/>
      <c r="E50" s="19"/>
      <c r="F50" s="19"/>
      <c r="G50" s="19"/>
      <c r="I50" s="72" t="s">
        <v>36</v>
      </c>
      <c r="J50" s="74">
        <v>667.26559870999995</v>
      </c>
      <c r="K50" s="74">
        <v>704.4777922699999</v>
      </c>
      <c r="L50" s="74">
        <v>713.14633305000007</v>
      </c>
      <c r="M50" s="74">
        <v>726.6710708999999</v>
      </c>
      <c r="N50" s="74">
        <v>753.57888519000016</v>
      </c>
      <c r="O50" s="74">
        <v>764.41511883999976</v>
      </c>
      <c r="P50" s="74">
        <v>818.50718704000008</v>
      </c>
      <c r="Q50" s="74">
        <v>729.35580187000016</v>
      </c>
      <c r="R50" s="74">
        <v>766.51372407000019</v>
      </c>
      <c r="S50" s="74">
        <v>783.38467441</v>
      </c>
      <c r="T50" s="74">
        <v>794.93863598000019</v>
      </c>
      <c r="U50" s="74">
        <v>807.95182113999988</v>
      </c>
      <c r="V50" s="74">
        <v>858.85835296999983</v>
      </c>
      <c r="W50" s="74">
        <v>895.85854880000011</v>
      </c>
      <c r="X50" s="74">
        <v>944.99298993999992</v>
      </c>
      <c r="Y50" s="74">
        <v>973.00635010000008</v>
      </c>
      <c r="Z50" s="74">
        <v>1013.03694134</v>
      </c>
      <c r="AA50" s="74">
        <v>1015.63892576</v>
      </c>
      <c r="AB50" s="74">
        <v>971.91066605000015</v>
      </c>
      <c r="AC50" s="74">
        <v>1019.0804144799998</v>
      </c>
    </row>
    <row r="51" spans="2:29" s="39" customFormat="1" x14ac:dyDescent="0.25">
      <c r="B51" s="19"/>
      <c r="C51" s="19"/>
      <c r="D51" s="19"/>
      <c r="E51" s="19"/>
      <c r="F51" s="19"/>
      <c r="G51" s="19"/>
      <c r="I51" s="72" t="s">
        <v>37</v>
      </c>
      <c r="J51" s="74">
        <v>143.75982634000005</v>
      </c>
      <c r="K51" s="74">
        <v>154.0594748</v>
      </c>
      <c r="L51" s="74">
        <v>158.66088672000001</v>
      </c>
      <c r="M51" s="74">
        <v>157.96065054000002</v>
      </c>
      <c r="N51" s="74">
        <v>158.47066459999996</v>
      </c>
      <c r="O51" s="74">
        <v>163.52951504000004</v>
      </c>
      <c r="P51" s="74">
        <v>165.38343149999997</v>
      </c>
      <c r="Q51" s="74">
        <v>179.68716223000001</v>
      </c>
      <c r="R51" s="74">
        <v>183.48285011999999</v>
      </c>
      <c r="S51" s="74">
        <v>195.32211794999998</v>
      </c>
      <c r="T51" s="74">
        <v>190.11600120000003</v>
      </c>
      <c r="U51" s="74">
        <v>214.11596269</v>
      </c>
      <c r="V51" s="74">
        <v>226.94604835000004</v>
      </c>
      <c r="W51" s="74">
        <v>252.33755843999998</v>
      </c>
      <c r="X51" s="74">
        <v>246.19508964000005</v>
      </c>
      <c r="Y51" s="74">
        <v>268.90577510000003</v>
      </c>
      <c r="Z51" s="74">
        <v>272.21719087999998</v>
      </c>
      <c r="AA51" s="74">
        <v>277.05934004</v>
      </c>
      <c r="AB51" s="74">
        <v>279.65390782999998</v>
      </c>
      <c r="AC51" s="74">
        <v>285.77764167999999</v>
      </c>
    </row>
    <row r="52" spans="2:29" s="46" customFormat="1" x14ac:dyDescent="0.25">
      <c r="B52" s="19"/>
      <c r="C52" s="19"/>
      <c r="D52" s="19"/>
      <c r="E52" s="19"/>
      <c r="F52" s="19"/>
      <c r="G52" s="19"/>
      <c r="I52" s="72" t="s">
        <v>38</v>
      </c>
      <c r="J52" s="74">
        <v>607.10382988999982</v>
      </c>
      <c r="K52" s="74">
        <v>675.63132164000001</v>
      </c>
      <c r="L52" s="74">
        <v>713.72502831000008</v>
      </c>
      <c r="M52" s="74">
        <v>732.07093035000025</v>
      </c>
      <c r="N52" s="74">
        <v>743.65161790999991</v>
      </c>
      <c r="O52" s="74">
        <v>763.72559478000005</v>
      </c>
      <c r="P52" s="74">
        <v>807.72037422000005</v>
      </c>
      <c r="Q52" s="74">
        <v>849.54425891999995</v>
      </c>
      <c r="R52" s="74">
        <v>864.31891817999986</v>
      </c>
      <c r="S52" s="74">
        <v>835.65592061999996</v>
      </c>
      <c r="T52" s="74">
        <v>857.23667868000018</v>
      </c>
      <c r="U52" s="74">
        <v>901.80223167000008</v>
      </c>
      <c r="V52" s="74">
        <v>1003.5739085599998</v>
      </c>
      <c r="W52" s="74">
        <v>1087.6628430799999</v>
      </c>
      <c r="X52" s="74">
        <v>1052.5480455900001</v>
      </c>
      <c r="Y52" s="74">
        <v>1111.1191850699995</v>
      </c>
      <c r="Z52" s="74">
        <v>1168.69425727</v>
      </c>
      <c r="AA52" s="74">
        <v>1199.9911408499997</v>
      </c>
      <c r="AB52" s="74">
        <v>1236.61342107</v>
      </c>
      <c r="AC52" s="74">
        <v>1185.5807172200002</v>
      </c>
    </row>
    <row r="53" spans="2:29" s="46" customFormat="1" x14ac:dyDescent="0.25">
      <c r="B53" s="19"/>
      <c r="C53" s="19"/>
      <c r="D53" s="19"/>
      <c r="E53" s="19"/>
      <c r="F53" s="19"/>
      <c r="G53" s="19"/>
      <c r="I53" s="72" t="s">
        <v>39</v>
      </c>
      <c r="J53" s="74">
        <v>286.40205539999999</v>
      </c>
      <c r="K53" s="74">
        <v>310.22885834000004</v>
      </c>
      <c r="L53" s="74">
        <v>318.22977394999992</v>
      </c>
      <c r="M53" s="74">
        <v>327.07449036000003</v>
      </c>
      <c r="N53" s="74">
        <v>333.66582902000005</v>
      </c>
      <c r="O53" s="74">
        <v>340.03271199000005</v>
      </c>
      <c r="P53" s="74">
        <v>349.57204874000007</v>
      </c>
      <c r="Q53" s="74">
        <v>362.06116222000003</v>
      </c>
      <c r="R53" s="74">
        <v>387.41147917000001</v>
      </c>
      <c r="S53" s="74">
        <v>408.35132584000002</v>
      </c>
      <c r="T53" s="74">
        <v>415.88003111999996</v>
      </c>
      <c r="U53" s="74">
        <v>420.58591057000001</v>
      </c>
      <c r="V53" s="74">
        <v>440.74257302000012</v>
      </c>
      <c r="W53" s="74">
        <v>465.51935292999997</v>
      </c>
      <c r="X53" s="74">
        <v>471.71675308000005</v>
      </c>
      <c r="Y53" s="74">
        <v>482.95753850000006</v>
      </c>
      <c r="Z53" s="74">
        <v>499.56705362999998</v>
      </c>
      <c r="AA53" s="74">
        <v>514.14525215999993</v>
      </c>
      <c r="AB53" s="74">
        <v>523.29651376000004</v>
      </c>
      <c r="AC53" s="74">
        <v>538.93460651999999</v>
      </c>
    </row>
    <row r="54" spans="2:29" s="46" customFormat="1" x14ac:dyDescent="0.25">
      <c r="B54" s="19"/>
      <c r="C54" s="19"/>
      <c r="D54" s="19"/>
      <c r="E54" s="19"/>
      <c r="F54" s="19"/>
      <c r="G54" s="19"/>
      <c r="I54" s="72" t="s">
        <v>40</v>
      </c>
      <c r="J54" s="74">
        <v>140.00628731</v>
      </c>
      <c r="K54" s="74">
        <v>142.71256450000001</v>
      </c>
      <c r="L54" s="74">
        <v>148.11762735999997</v>
      </c>
      <c r="M54" s="74">
        <v>153.62227113999998</v>
      </c>
      <c r="N54" s="74">
        <v>154.29753567000003</v>
      </c>
      <c r="O54" s="74">
        <v>159.31525916000004</v>
      </c>
      <c r="P54" s="74">
        <v>158.14487170000001</v>
      </c>
      <c r="Q54" s="74">
        <v>156.91831200000004</v>
      </c>
      <c r="R54" s="74">
        <v>146.09702587999999</v>
      </c>
      <c r="S54" s="74">
        <v>154.5560964</v>
      </c>
      <c r="T54" s="74">
        <v>155.49343762999999</v>
      </c>
      <c r="U54" s="74">
        <v>153.64934115</v>
      </c>
      <c r="V54" s="74">
        <v>158.44195711999998</v>
      </c>
      <c r="W54" s="74">
        <v>157.80171995999999</v>
      </c>
      <c r="X54" s="74">
        <v>142.91162484999998</v>
      </c>
      <c r="Y54" s="74">
        <v>142.55769848999998</v>
      </c>
      <c r="Z54" s="74">
        <v>146.26730457000002</v>
      </c>
      <c r="AA54" s="74">
        <v>152.16348777000005</v>
      </c>
      <c r="AB54" s="74">
        <v>153.38760855999996</v>
      </c>
      <c r="AC54" s="74">
        <v>155.09979945999999</v>
      </c>
    </row>
    <row r="55" spans="2:29" s="46" customFormat="1" x14ac:dyDescent="0.25">
      <c r="B55" s="19"/>
      <c r="C55" s="19"/>
      <c r="D55" s="19"/>
      <c r="E55" s="19"/>
      <c r="F55" s="19"/>
      <c r="G55" s="19"/>
      <c r="I55" s="72" t="s">
        <v>41</v>
      </c>
      <c r="J55" s="74">
        <v>223.65062539000002</v>
      </c>
      <c r="K55" s="74">
        <v>252.61288858</v>
      </c>
      <c r="L55" s="74">
        <v>289.71593855999993</v>
      </c>
      <c r="M55" s="74">
        <v>332.58669029999999</v>
      </c>
      <c r="N55" s="74">
        <v>359.29563749999988</v>
      </c>
      <c r="O55" s="74">
        <v>399.20834681999992</v>
      </c>
      <c r="P55" s="74">
        <v>424.72707238999999</v>
      </c>
      <c r="Q55" s="74">
        <v>440.65711020000003</v>
      </c>
      <c r="R55" s="74">
        <v>480.32443542999999</v>
      </c>
      <c r="S55" s="74">
        <v>508.49657681000002</v>
      </c>
      <c r="T55" s="74">
        <v>514.43864928000005</v>
      </c>
      <c r="U55" s="74">
        <v>512.14299948000007</v>
      </c>
      <c r="V55" s="74">
        <v>536.51446984999995</v>
      </c>
      <c r="W55" s="74">
        <v>572.52241750999997</v>
      </c>
      <c r="X55" s="74">
        <v>560.44955685999992</v>
      </c>
      <c r="Y55" s="74">
        <v>583.89225347999979</v>
      </c>
      <c r="Z55" s="74">
        <v>603.55858615</v>
      </c>
      <c r="AA55" s="74">
        <v>614.57167631999994</v>
      </c>
      <c r="AB55" s="74">
        <v>634.52205507000008</v>
      </c>
      <c r="AC55" s="74">
        <v>590.48989009000002</v>
      </c>
    </row>
    <row r="56" spans="2:29" s="46" customFormat="1" x14ac:dyDescent="0.25">
      <c r="B56" s="19"/>
      <c r="C56" s="19"/>
      <c r="D56" s="19"/>
      <c r="E56" s="19"/>
      <c r="F56" s="19"/>
      <c r="G56" s="19"/>
      <c r="I56" s="72" t="s">
        <v>42</v>
      </c>
      <c r="J56" s="74">
        <v>116.94153805999997</v>
      </c>
      <c r="K56" s="74">
        <v>123.78687763999999</v>
      </c>
      <c r="L56" s="74">
        <v>125.62024241000002</v>
      </c>
      <c r="M56" s="74">
        <v>121.31452841000001</v>
      </c>
      <c r="N56" s="74">
        <v>122.70536942000001</v>
      </c>
      <c r="O56" s="74">
        <v>121.11354693000001</v>
      </c>
      <c r="P56" s="74">
        <v>121.09709346</v>
      </c>
      <c r="Q56" s="74">
        <v>121.10565223999998</v>
      </c>
      <c r="R56" s="74">
        <v>117.89976578999999</v>
      </c>
      <c r="S56" s="74">
        <v>112.74001272999999</v>
      </c>
      <c r="T56" s="74">
        <v>108.69016186999998</v>
      </c>
      <c r="U56" s="74">
        <v>108.46633001999999</v>
      </c>
      <c r="V56" s="74">
        <v>114.00392115000001</v>
      </c>
      <c r="W56" s="74">
        <v>115.74390113</v>
      </c>
      <c r="X56" s="74">
        <v>107.72974392</v>
      </c>
      <c r="Y56" s="74">
        <v>122.88422439999999</v>
      </c>
      <c r="Z56" s="74">
        <v>120.86488285999998</v>
      </c>
      <c r="AA56" s="74">
        <v>132.61516669000002</v>
      </c>
      <c r="AB56" s="74">
        <v>139.14371405</v>
      </c>
      <c r="AC56" s="74">
        <v>142.55533133</v>
      </c>
    </row>
    <row r="57" spans="2:29" s="46" customFormat="1" x14ac:dyDescent="0.25">
      <c r="B57" s="19"/>
      <c r="C57" s="19"/>
      <c r="D57" s="19"/>
      <c r="E57" s="19"/>
      <c r="F57" s="19"/>
      <c r="G57" s="19"/>
      <c r="I57" s="72" t="s">
        <v>43</v>
      </c>
      <c r="J57" s="74">
        <v>181.93015620000006</v>
      </c>
      <c r="K57" s="74">
        <v>188.44986845999998</v>
      </c>
      <c r="L57" s="74">
        <v>189.86541653999998</v>
      </c>
      <c r="M57" s="74">
        <v>197.45469725000004</v>
      </c>
      <c r="N57" s="74">
        <v>204.92912338000002</v>
      </c>
      <c r="O57" s="74">
        <v>212.67472132000003</v>
      </c>
      <c r="P57" s="74">
        <v>220.90558188000003</v>
      </c>
      <c r="Q57" s="74">
        <v>237.45474116999998</v>
      </c>
      <c r="R57" s="74">
        <v>250.29614976000002</v>
      </c>
      <c r="S57" s="74">
        <v>267.09078829999999</v>
      </c>
      <c r="T57" s="74">
        <v>272.64307190999995</v>
      </c>
      <c r="U57" s="74">
        <v>280.12930545999996</v>
      </c>
      <c r="V57" s="74">
        <v>294.3874284499999</v>
      </c>
      <c r="W57" s="74">
        <v>311.50493599999993</v>
      </c>
      <c r="X57" s="74">
        <v>326.85973478</v>
      </c>
      <c r="Y57" s="74">
        <v>342.13658189000006</v>
      </c>
      <c r="Z57" s="74">
        <v>378.69692206000008</v>
      </c>
      <c r="AA57" s="74">
        <v>398.31979758000006</v>
      </c>
      <c r="AB57" s="74">
        <v>369.35653830000001</v>
      </c>
      <c r="AC57" s="74">
        <v>386.73350963000007</v>
      </c>
    </row>
    <row r="58" spans="2:29" s="46" customFormat="1" x14ac:dyDescent="0.25">
      <c r="B58" s="19"/>
      <c r="C58" s="19"/>
      <c r="D58" s="19"/>
      <c r="E58" s="19"/>
      <c r="F58" s="19"/>
      <c r="G58" s="19"/>
      <c r="I58" s="72" t="s">
        <v>44</v>
      </c>
      <c r="J58" s="74">
        <v>78.577897109999995</v>
      </c>
      <c r="K58" s="74">
        <v>104.96197827000002</v>
      </c>
      <c r="L58" s="74">
        <v>99.005217329999994</v>
      </c>
      <c r="M58" s="74">
        <v>108.2489513</v>
      </c>
      <c r="N58" s="74">
        <v>94.048758949999993</v>
      </c>
      <c r="O58" s="74">
        <v>103.12003767999998</v>
      </c>
      <c r="P58" s="74">
        <v>111.57677470000002</v>
      </c>
      <c r="Q58" s="74">
        <v>146.05841583</v>
      </c>
      <c r="R58" s="74">
        <v>151.62237869999998</v>
      </c>
      <c r="S58" s="74">
        <v>164.39347884</v>
      </c>
      <c r="T58" s="74">
        <v>171.72049288000002</v>
      </c>
      <c r="U58" s="74">
        <v>181.00185777999999</v>
      </c>
      <c r="V58" s="74">
        <v>199.76011879000004</v>
      </c>
      <c r="W58" s="74">
        <v>215.91929901</v>
      </c>
      <c r="X58" s="74">
        <v>231.47169106000001</v>
      </c>
      <c r="Y58" s="74">
        <v>231.02358081999995</v>
      </c>
      <c r="Z58" s="74">
        <v>244.80232331999997</v>
      </c>
      <c r="AA58" s="74">
        <v>241.78848558999999</v>
      </c>
      <c r="AB58" s="74">
        <v>247.78740504999999</v>
      </c>
      <c r="AC58" s="74">
        <v>259.83625293</v>
      </c>
    </row>
    <row r="59" spans="2:29" s="46" customFormat="1" x14ac:dyDescent="0.25">
      <c r="B59" s="19"/>
      <c r="C59" s="19"/>
      <c r="D59" s="19"/>
      <c r="E59" s="19"/>
      <c r="F59" s="19"/>
      <c r="G59" s="19"/>
      <c r="I59" s="72" t="s">
        <v>45</v>
      </c>
      <c r="J59" s="74">
        <v>674.7538397200002</v>
      </c>
      <c r="K59" s="74">
        <v>734.23427728000013</v>
      </c>
      <c r="L59" s="74">
        <v>782.99978669000006</v>
      </c>
      <c r="M59" s="74">
        <v>834.10687830999996</v>
      </c>
      <c r="N59" s="74">
        <v>870.88860919999991</v>
      </c>
      <c r="O59" s="74">
        <v>886.71141663000014</v>
      </c>
      <c r="P59" s="74">
        <v>918.07446005000008</v>
      </c>
      <c r="Q59" s="74">
        <v>954.15591793999999</v>
      </c>
      <c r="R59" s="74">
        <v>987.91240335000009</v>
      </c>
      <c r="S59" s="74">
        <v>1007.0350244799999</v>
      </c>
      <c r="T59" s="74">
        <v>1042.1472274400001</v>
      </c>
      <c r="U59" s="74">
        <v>1075.11256396</v>
      </c>
      <c r="V59" s="74">
        <v>1142.99912621</v>
      </c>
      <c r="W59" s="74">
        <v>1207.6678417199998</v>
      </c>
      <c r="X59" s="74">
        <v>1275.5285973499999</v>
      </c>
      <c r="Y59" s="74">
        <v>1307.5685225899999</v>
      </c>
      <c r="Z59" s="74">
        <v>1344.6132075399998</v>
      </c>
      <c r="AA59" s="74">
        <v>1372.77451754</v>
      </c>
      <c r="AB59" s="74">
        <v>1390.88785816</v>
      </c>
      <c r="AC59" s="74">
        <v>1443.6987269999997</v>
      </c>
    </row>
    <row r="60" spans="2:29" s="46" customFormat="1" x14ac:dyDescent="0.25">
      <c r="B60" s="19"/>
      <c r="C60" s="19"/>
      <c r="D60" s="19"/>
      <c r="E60" s="19"/>
      <c r="F60" s="19"/>
      <c r="G60" s="19"/>
      <c r="I60" s="72" t="s">
        <v>46</v>
      </c>
      <c r="J60" s="74">
        <v>168.01662796000002</v>
      </c>
      <c r="K60" s="74">
        <v>182.62881290000001</v>
      </c>
      <c r="L60" s="74">
        <v>189.05891507000001</v>
      </c>
      <c r="M60" s="74">
        <v>194.80655747999998</v>
      </c>
      <c r="N60" s="74">
        <v>203.90992861000004</v>
      </c>
      <c r="O60" s="74">
        <v>219.08422836999998</v>
      </c>
      <c r="P60" s="74">
        <v>233.04687708999998</v>
      </c>
      <c r="Q60" s="74">
        <v>229.57902236000004</v>
      </c>
      <c r="R60" s="74">
        <v>247.5767146</v>
      </c>
      <c r="S60" s="74">
        <v>270.09547041000002</v>
      </c>
      <c r="T60" s="74">
        <v>289.99771646000005</v>
      </c>
      <c r="U60" s="74">
        <v>308.70494205000006</v>
      </c>
      <c r="V60" s="74">
        <v>338.36683676999991</v>
      </c>
      <c r="W60" s="74">
        <v>380.66075827999998</v>
      </c>
      <c r="X60" s="74">
        <v>390.05978285000003</v>
      </c>
      <c r="Y60" s="74">
        <v>421.76579190999996</v>
      </c>
      <c r="Z60" s="74">
        <v>434.42676030000001</v>
      </c>
      <c r="AA60" s="74">
        <v>451.52634646999996</v>
      </c>
      <c r="AB60" s="74">
        <v>479.34499834999997</v>
      </c>
      <c r="AC60" s="74">
        <v>450.19259968000006</v>
      </c>
    </row>
    <row r="61" spans="2:29" s="46" customFormat="1" x14ac:dyDescent="0.25">
      <c r="B61" s="19"/>
      <c r="C61" s="19"/>
      <c r="D61" s="19"/>
      <c r="E61" s="19"/>
      <c r="F61" s="19"/>
      <c r="G61" s="19"/>
      <c r="I61" s="72" t="s">
        <v>47</v>
      </c>
      <c r="J61" s="74">
        <v>33.706791719999998</v>
      </c>
      <c r="K61" s="74">
        <v>34.254355240000002</v>
      </c>
      <c r="L61" s="74">
        <v>33.777386379999996</v>
      </c>
      <c r="M61" s="74">
        <v>33.620794079999996</v>
      </c>
      <c r="N61" s="74">
        <v>36.831791939999995</v>
      </c>
      <c r="O61" s="74">
        <v>43.081532840000001</v>
      </c>
      <c r="P61" s="74">
        <v>45.634581189999999</v>
      </c>
      <c r="Q61" s="74">
        <v>35.427272050000006</v>
      </c>
      <c r="R61" s="74">
        <v>38.929612040000002</v>
      </c>
      <c r="S61" s="74">
        <v>40.542676209999996</v>
      </c>
      <c r="T61" s="74">
        <v>39.237733590000005</v>
      </c>
      <c r="U61" s="74">
        <v>41.240399769999996</v>
      </c>
      <c r="V61" s="74">
        <v>46.033483210000007</v>
      </c>
      <c r="W61" s="74">
        <v>46.600035420000005</v>
      </c>
      <c r="X61" s="74">
        <v>42.684757750000003</v>
      </c>
      <c r="Y61" s="74">
        <v>47.832897510000002</v>
      </c>
      <c r="Z61" s="74">
        <v>50.591080050000002</v>
      </c>
      <c r="AA61" s="74">
        <v>50.452422240000004</v>
      </c>
      <c r="AB61" s="74">
        <v>51.435877959999999</v>
      </c>
      <c r="AC61" s="74">
        <v>54.843140819999995</v>
      </c>
    </row>
    <row r="62" spans="2:29" s="46" customFormat="1" x14ac:dyDescent="0.25">
      <c r="B62" s="19"/>
      <c r="C62" s="19"/>
      <c r="D62" s="19"/>
      <c r="E62" s="19"/>
      <c r="F62" s="19"/>
      <c r="G62" s="19"/>
      <c r="I62" s="72" t="s">
        <v>48</v>
      </c>
      <c r="J62" s="74">
        <v>575.49785029000009</v>
      </c>
      <c r="K62" s="74">
        <v>603.76869292000003</v>
      </c>
      <c r="L62" s="74">
        <v>628.18443984999988</v>
      </c>
      <c r="M62" s="74">
        <v>645.22892345000002</v>
      </c>
      <c r="N62" s="74">
        <v>640.83919177999996</v>
      </c>
      <c r="O62" s="74">
        <v>649.23923485</v>
      </c>
      <c r="P62" s="74">
        <v>667.16895992999991</v>
      </c>
      <c r="Q62" s="74">
        <v>621.03730886000005</v>
      </c>
      <c r="R62" s="74">
        <v>643.01940115999992</v>
      </c>
      <c r="S62" s="74">
        <v>661.60823906999997</v>
      </c>
      <c r="T62" s="74">
        <v>678.00091982999993</v>
      </c>
      <c r="U62" s="74">
        <v>705.27522695000005</v>
      </c>
      <c r="V62" s="74">
        <v>761.74923808999995</v>
      </c>
      <c r="W62" s="74">
        <v>845.53400266999995</v>
      </c>
      <c r="X62" s="74">
        <v>776.31648053999993</v>
      </c>
      <c r="Y62" s="74">
        <v>820.11862020000001</v>
      </c>
      <c r="Z62" s="74">
        <v>856.69529740000007</v>
      </c>
      <c r="AA62" s="74">
        <v>887.11287248999997</v>
      </c>
      <c r="AB62" s="74">
        <v>942.15808373000004</v>
      </c>
      <c r="AC62" s="74">
        <v>915.94991078999999</v>
      </c>
    </row>
    <row r="63" spans="2:29" s="46" customFormat="1" x14ac:dyDescent="0.25">
      <c r="B63" s="19"/>
      <c r="C63" s="19"/>
      <c r="D63" s="19"/>
      <c r="E63" s="19"/>
      <c r="F63" s="19"/>
      <c r="G63" s="19"/>
      <c r="I63" s="69" t="s">
        <v>90</v>
      </c>
      <c r="J63" s="134">
        <f>SUM(J48:J62)</f>
        <v>4221.3238704100004</v>
      </c>
      <c r="K63" s="134">
        <f t="shared" ref="K63:AC63" si="17">SUM(K48:K62)</f>
        <v>4559.0060448600007</v>
      </c>
      <c r="L63" s="134">
        <f t="shared" si="17"/>
        <v>4749.8752628100001</v>
      </c>
      <c r="M63" s="134">
        <f t="shared" si="17"/>
        <v>4926.8102840800002</v>
      </c>
      <c r="N63" s="134">
        <f t="shared" si="17"/>
        <v>5057.1781079199991</v>
      </c>
      <c r="O63" s="134">
        <f t="shared" si="17"/>
        <v>5241.3216155400005</v>
      </c>
      <c r="P63" s="134">
        <f t="shared" si="17"/>
        <v>5489.0513172199999</v>
      </c>
      <c r="Q63" s="134">
        <f t="shared" si="17"/>
        <v>5532.2186739899998</v>
      </c>
      <c r="R63" s="134">
        <f t="shared" si="17"/>
        <v>5722.1815727199992</v>
      </c>
      <c r="S63" s="134">
        <f t="shared" si="17"/>
        <v>5880.2994101100003</v>
      </c>
      <c r="T63" s="134">
        <f t="shared" si="17"/>
        <v>6010.2227531299995</v>
      </c>
      <c r="U63" s="134">
        <f t="shared" si="17"/>
        <v>6208.54437409</v>
      </c>
      <c r="V63" s="134">
        <f t="shared" si="17"/>
        <v>6656.8729990400006</v>
      </c>
      <c r="W63" s="134">
        <f t="shared" si="17"/>
        <v>7135.1573089699996</v>
      </c>
      <c r="X63" s="134">
        <f t="shared" si="17"/>
        <v>7118.7093870000017</v>
      </c>
      <c r="Y63" s="134">
        <f t="shared" si="17"/>
        <v>7456.3573239799989</v>
      </c>
      <c r="Z63" s="134">
        <f t="shared" si="17"/>
        <v>7778.5985205100005</v>
      </c>
      <c r="AA63" s="134">
        <f t="shared" si="17"/>
        <v>7974.2811281900003</v>
      </c>
      <c r="AB63" s="134">
        <f t="shared" si="17"/>
        <v>8099.8757165000006</v>
      </c>
      <c r="AC63" s="134">
        <f t="shared" si="17"/>
        <v>8114.9761702200003</v>
      </c>
    </row>
    <row r="64" spans="2:29" s="46" customFormat="1" x14ac:dyDescent="0.25">
      <c r="B64" s="19"/>
      <c r="C64" s="19"/>
      <c r="D64" s="19"/>
      <c r="E64" s="19"/>
      <c r="F64" s="19"/>
      <c r="G64" s="19"/>
    </row>
    <row r="65" spans="1:18" s="39" customFormat="1" x14ac:dyDescent="0.25">
      <c r="B65" s="19"/>
      <c r="C65" s="19"/>
      <c r="D65" s="19"/>
      <c r="E65" s="19"/>
      <c r="F65" s="19"/>
      <c r="G65" s="19"/>
      <c r="L65" s="6"/>
    </row>
    <row r="66" spans="1:18" s="39" customFormat="1" x14ac:dyDescent="0.25">
      <c r="B66" s="19"/>
      <c r="C66" s="19"/>
      <c r="D66" s="19"/>
      <c r="E66" s="19"/>
      <c r="F66" s="19"/>
      <c r="G66" s="19"/>
      <c r="L66" s="6"/>
    </row>
    <row r="67" spans="1:18" x14ac:dyDescent="0.25">
      <c r="B67" s="19"/>
      <c r="C67" s="19"/>
      <c r="D67" s="19"/>
      <c r="E67" s="19"/>
      <c r="F67" s="19"/>
      <c r="G67" s="19"/>
      <c r="L67" s="6"/>
    </row>
    <row r="68" spans="1:18" ht="26.25" x14ac:dyDescent="0.4">
      <c r="A68" s="15" t="s">
        <v>25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1:18" ht="15.95" customHeight="1" x14ac:dyDescent="0.4">
      <c r="G69" s="21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</row>
    <row r="70" spans="1:18" ht="15.95" customHeight="1" x14ac:dyDescent="0.4">
      <c r="A70" s="21"/>
      <c r="B70" s="78" t="s">
        <v>3</v>
      </c>
      <c r="C70" s="78" t="s">
        <v>4</v>
      </c>
      <c r="D70" s="140" t="s">
        <v>49</v>
      </c>
      <c r="E70" s="140"/>
      <c r="F70" s="140" t="s">
        <v>50</v>
      </c>
      <c r="G70" s="140"/>
    </row>
    <row r="71" spans="1:18" ht="15.95" customHeight="1" x14ac:dyDescent="0.25">
      <c r="B71" s="23"/>
      <c r="C71" s="23"/>
      <c r="D71" s="78" t="s">
        <v>3</v>
      </c>
      <c r="E71" s="78" t="s">
        <v>4</v>
      </c>
      <c r="F71" s="78" t="s">
        <v>3</v>
      </c>
      <c r="G71" s="78" t="s">
        <v>4</v>
      </c>
    </row>
    <row r="72" spans="1:18" ht="15.95" customHeight="1" x14ac:dyDescent="0.25">
      <c r="A72" s="81" t="s">
        <v>52</v>
      </c>
      <c r="B72" s="77">
        <f>INDEX($I$73:$Q$86,MATCH($A72,$H$73:$H$86,0),MATCH($B$27,$I$72:$Q$72,0))</f>
        <v>676.28561044999947</v>
      </c>
      <c r="C72" s="77">
        <f>INDEX($I$90:$Q$103,MATCH($A72,$H$90:$H$103,0),MATCH($B$27,$I$72:$Q$72,0))</f>
        <v>46.732194519999993</v>
      </c>
      <c r="D72" s="33">
        <f>INDEX($I$73:$Q$86,MATCH($A72,$H$73:$H$86,0),MATCH($B$27,$I$72:$Q$72,0))/INDEX($I$73:$Q$86,MATCH($A72,$H$73:$H$86,0),MATCH($A$27,$I$72:$Q$72,0))-1</f>
        <v>3.1988665404279137E-2</v>
      </c>
      <c r="E72" s="33">
        <f>INDEX($I$90:$Q$103,MATCH($A72,$H$90:$H$103,0),MATCH($B$27,$I$72:$Q$72,0))/INDEX($I$90:$Q$103,MATCH($A72,$H$90:$H$103,0),MATCH($A$27,$I$72:$Q$72,0))-1</f>
        <v>3.5184461768185127E-3</v>
      </c>
      <c r="F72" s="33">
        <f>INDEX($I$73:$Q$86,MATCH($A72,$H$73:$H$86,0),MATCH($B$27,$I$72:$Q$72,0))/INDEX($I$73:$Q$86,MATCH($A72,$H$73:$H$86,0),MATCH($C$27,$I$72:$Q$72,0))-1</f>
        <v>1.1354378978732926E-2</v>
      </c>
      <c r="G72" s="33">
        <f>INDEX($I$90:$Q$103,MATCH($A72,$H$90:$H$103,0),MATCH($B$27,$I$72:$Q$72,0))/INDEX($I$90:$Q$103,MATCH($A72,$H$90:$H$103,0),MATCH($C$27,$I$72:$Q$72,0))-1</f>
        <v>8.3151218572961483E-2</v>
      </c>
      <c r="H72" s="80"/>
      <c r="I72" s="83">
        <v>44896</v>
      </c>
      <c r="J72" s="83">
        <v>44927</v>
      </c>
      <c r="K72" s="83">
        <v>44958</v>
      </c>
      <c r="L72" s="83">
        <v>44986</v>
      </c>
      <c r="M72" s="83">
        <v>45017</v>
      </c>
      <c r="N72" s="83">
        <v>45047</v>
      </c>
      <c r="O72" s="83">
        <v>45078</v>
      </c>
      <c r="P72" s="83">
        <v>45108</v>
      </c>
      <c r="Q72" s="83">
        <v>45139</v>
      </c>
    </row>
    <row r="73" spans="1:18" ht="15.95" customHeight="1" x14ac:dyDescent="0.25">
      <c r="A73" s="81" t="s">
        <v>53</v>
      </c>
      <c r="B73" s="77">
        <f t="shared" ref="B73:B85" si="18">INDEX($I$73:$Q$86,MATCH($A73,$H$73:$H$86,0),MATCH($B$27,$I$72:$Q$72,0))</f>
        <v>464.90829101999998</v>
      </c>
      <c r="C73" s="77">
        <f t="shared" ref="C73:C85" si="19">INDEX($I$90:$Q$103,MATCH($A73,$H$90:$H$103,0),MATCH($B$27,$I$72:$Q$72,0))</f>
        <v>46.75069683000001</v>
      </c>
      <c r="D73" s="33">
        <f t="shared" ref="D73:D85" si="20">INDEX($I$73:$Q$86,MATCH($A73,$H$73:$H$86,0),MATCH($B$27,$I$72:$Q$72,0))/INDEX($I$73:$Q$86,MATCH($A73,$H$73:$H$86,0),MATCH($A$27,$I$72:$Q$72,0))-1</f>
        <v>-9.6357181965667893E-2</v>
      </c>
      <c r="E73" s="33">
        <f t="shared" ref="E73:E85" si="21">INDEX($I$90:$Q$103,MATCH($A73,$H$90:$H$103,0),MATCH($B$27,$I$72:$Q$72,0))/INDEX($I$90:$Q$103,MATCH($A73,$H$90:$H$103,0),MATCH($A$27,$I$72:$Q$72,0))-1</f>
        <v>-3.5752278091987555E-2</v>
      </c>
      <c r="F73" s="33">
        <f t="shared" ref="F73:F85" si="22">INDEX($I$73:$Q$86,MATCH($A73,$H$73:$H$86,0),MATCH($B$27,$I$72:$Q$72,0))/INDEX($I$73:$Q$86,MATCH($A73,$H$73:$H$86,0),MATCH($C$27,$I$72:$Q$72,0))-1</f>
        <v>-7.4400721159576966E-2</v>
      </c>
      <c r="G73" s="33">
        <f t="shared" ref="G73:G85" si="23">INDEX($I$90:$Q$103,MATCH($A73,$H$90:$H$103,0),MATCH($B$27,$I$72:$Q$72,0))/INDEX($I$90:$Q$103,MATCH($A73,$H$90:$H$103,0),MATCH($C$27,$I$72:$Q$72,0))-1</f>
        <v>-2.5173746667427221E-2</v>
      </c>
      <c r="H73" s="81" t="s">
        <v>52</v>
      </c>
      <c r="I73" s="82">
        <v>655.32271150000099</v>
      </c>
      <c r="J73" s="82">
        <v>632.53187483999977</v>
      </c>
      <c r="K73" s="82">
        <v>636.43006313000035</v>
      </c>
      <c r="L73" s="82">
        <v>636.43006313000035</v>
      </c>
      <c r="M73" s="82">
        <v>638.68819810000002</v>
      </c>
      <c r="N73" s="82">
        <v>632.18368939999982</v>
      </c>
      <c r="O73" s="82">
        <v>645.27342945000123</v>
      </c>
      <c r="P73" s="82">
        <v>668.69301651999922</v>
      </c>
      <c r="Q73" s="82">
        <v>676.28561044999947</v>
      </c>
    </row>
    <row r="74" spans="1:18" ht="15.95" customHeight="1" x14ac:dyDescent="0.25">
      <c r="A74" s="81" t="s">
        <v>54</v>
      </c>
      <c r="B74" s="77">
        <f t="shared" si="18"/>
        <v>62677.895676360917</v>
      </c>
      <c r="C74" s="77">
        <f t="shared" si="19"/>
        <v>2422.1103713200009</v>
      </c>
      <c r="D74" s="33">
        <f t="shared" si="20"/>
        <v>3.6236635093428893E-2</v>
      </c>
      <c r="E74" s="33">
        <f t="shared" si="21"/>
        <v>0.40682032312149974</v>
      </c>
      <c r="F74" s="33">
        <f t="shared" si="22"/>
        <v>9.2677631532822602E-4</v>
      </c>
      <c r="G74" s="33">
        <f t="shared" si="23"/>
        <v>4.0629033320804808E-4</v>
      </c>
      <c r="H74" s="81" t="s">
        <v>53</v>
      </c>
      <c r="I74" s="82">
        <v>514.48236154999984</v>
      </c>
      <c r="J74" s="82">
        <v>508.74836523000016</v>
      </c>
      <c r="K74" s="82">
        <v>556.2060942899999</v>
      </c>
      <c r="L74" s="82">
        <v>556.2060942899999</v>
      </c>
      <c r="M74" s="82">
        <v>568.36255413000015</v>
      </c>
      <c r="N74" s="82">
        <v>567.55164624000065</v>
      </c>
      <c r="O74" s="82">
        <v>543.04131280000013</v>
      </c>
      <c r="P74" s="82">
        <v>502.27814741000032</v>
      </c>
      <c r="Q74" s="82">
        <v>464.90829101999998</v>
      </c>
    </row>
    <row r="75" spans="1:18" ht="15.95" customHeight="1" x14ac:dyDescent="0.25">
      <c r="A75" s="81" t="s">
        <v>55</v>
      </c>
      <c r="B75" s="77">
        <f t="shared" si="18"/>
        <v>3143.778835699999</v>
      </c>
      <c r="C75" s="77">
        <f t="shared" si="19"/>
        <v>116.24956182000008</v>
      </c>
      <c r="D75" s="33">
        <f t="shared" si="20"/>
        <v>0.32646290771269104</v>
      </c>
      <c r="E75" s="33">
        <f t="shared" si="21"/>
        <v>0.44818722623307994</v>
      </c>
      <c r="F75" s="33">
        <f t="shared" si="22"/>
        <v>0.10455714283639295</v>
      </c>
      <c r="G75" s="33">
        <f t="shared" si="23"/>
        <v>-2.5176048127256823E-2</v>
      </c>
      <c r="H75" s="81" t="s">
        <v>54</v>
      </c>
      <c r="I75" s="82">
        <v>60486.083538930048</v>
      </c>
      <c r="J75" s="82">
        <v>59920.177869319952</v>
      </c>
      <c r="K75" s="82">
        <v>61913.793493870449</v>
      </c>
      <c r="L75" s="82">
        <v>61913.793493870449</v>
      </c>
      <c r="M75" s="82">
        <v>63240.529539249474</v>
      </c>
      <c r="N75" s="82">
        <v>64022.98287330936</v>
      </c>
      <c r="O75" s="82">
        <v>63562.23665227992</v>
      </c>
      <c r="P75" s="82">
        <v>62619.861072250016</v>
      </c>
      <c r="Q75" s="82">
        <v>62677.895676360917</v>
      </c>
    </row>
    <row r="76" spans="1:18" ht="15.95" customHeight="1" x14ac:dyDescent="0.25">
      <c r="A76" s="81" t="s">
        <v>56</v>
      </c>
      <c r="B76" s="77">
        <f t="shared" si="18"/>
        <v>6974.2028177999819</v>
      </c>
      <c r="C76" s="77">
        <f t="shared" si="19"/>
        <v>87.888129700000022</v>
      </c>
      <c r="D76" s="33">
        <f t="shared" si="20"/>
        <v>0.41104163927116644</v>
      </c>
      <c r="E76" s="33">
        <f t="shared" si="21"/>
        <v>0.12281172298967147</v>
      </c>
      <c r="F76" s="33">
        <f t="shared" si="22"/>
        <v>0.11437847695717651</v>
      </c>
      <c r="G76" s="33">
        <f t="shared" si="23"/>
        <v>-5.0895446100259756E-3</v>
      </c>
      <c r="H76" s="81" t="s">
        <v>55</v>
      </c>
      <c r="I76" s="82">
        <v>2370.0465481699957</v>
      </c>
      <c r="J76" s="82">
        <v>2310.5371097900024</v>
      </c>
      <c r="K76" s="82">
        <v>2460.0595611599906</v>
      </c>
      <c r="L76" s="82">
        <v>2460.0595611599906</v>
      </c>
      <c r="M76" s="82">
        <v>2621.1781695900008</v>
      </c>
      <c r="N76" s="82">
        <v>2760.9253414099994</v>
      </c>
      <c r="O76" s="82">
        <v>2843.2396008100027</v>
      </c>
      <c r="P76" s="82">
        <v>2846.1894036800013</v>
      </c>
      <c r="Q76" s="82">
        <v>3143.778835699999</v>
      </c>
    </row>
    <row r="77" spans="1:18" ht="15.95" customHeight="1" x14ac:dyDescent="0.25">
      <c r="A77" s="81" t="s">
        <v>57</v>
      </c>
      <c r="B77" s="77">
        <f t="shared" si="18"/>
        <v>6856.4660183200058</v>
      </c>
      <c r="C77" s="77">
        <f t="shared" si="19"/>
        <v>322.54397198000009</v>
      </c>
      <c r="D77" s="33">
        <f t="shared" si="20"/>
        <v>0.20566291055827191</v>
      </c>
      <c r="E77" s="33">
        <f t="shared" si="21"/>
        <v>0.33857128130016534</v>
      </c>
      <c r="F77" s="33">
        <f t="shared" si="22"/>
        <v>2.13089193679179E-2</v>
      </c>
      <c r="G77" s="33">
        <f t="shared" si="23"/>
        <v>1.4771868252202669E-2</v>
      </c>
      <c r="H77" s="81" t="s">
        <v>56</v>
      </c>
      <c r="I77" s="82">
        <v>4942.5917872999898</v>
      </c>
      <c r="J77" s="82">
        <v>4787.8531353199796</v>
      </c>
      <c r="K77" s="82">
        <v>4689.2818551299852</v>
      </c>
      <c r="L77" s="82">
        <v>4689.2818551299852</v>
      </c>
      <c r="M77" s="82">
        <v>4783.9115386699805</v>
      </c>
      <c r="N77" s="82">
        <v>5115.1289297300073</v>
      </c>
      <c r="O77" s="82">
        <v>5524.5302925899832</v>
      </c>
      <c r="P77" s="82">
        <v>6258.3789637099999</v>
      </c>
      <c r="Q77" s="82">
        <v>6974.2028177999819</v>
      </c>
    </row>
    <row r="78" spans="1:18" ht="15.95" customHeight="1" x14ac:dyDescent="0.25">
      <c r="A78" s="81" t="s">
        <v>58</v>
      </c>
      <c r="B78" s="77">
        <f t="shared" si="18"/>
        <v>674.4872320799999</v>
      </c>
      <c r="C78" s="77">
        <f t="shared" si="19"/>
        <v>35.11789151</v>
      </c>
      <c r="D78" s="33">
        <f t="shared" si="20"/>
        <v>-0.17168579775262394</v>
      </c>
      <c r="E78" s="33">
        <f t="shared" si="21"/>
        <v>-0.17484343392342261</v>
      </c>
      <c r="F78" s="33">
        <f t="shared" si="22"/>
        <v>-8.2717807069650928E-2</v>
      </c>
      <c r="G78" s="33">
        <f t="shared" si="23"/>
        <v>-8.0063835688295781E-2</v>
      </c>
      <c r="H78" s="81" t="s">
        <v>57</v>
      </c>
      <c r="I78" s="82">
        <v>5686.8847488600095</v>
      </c>
      <c r="J78" s="82">
        <v>5707.9024643000002</v>
      </c>
      <c r="K78" s="82">
        <v>5973.6570397799824</v>
      </c>
      <c r="L78" s="82">
        <v>5973.6570397799824</v>
      </c>
      <c r="M78" s="82">
        <v>6179.9449615499825</v>
      </c>
      <c r="N78" s="82">
        <v>6344.4545130599699</v>
      </c>
      <c r="O78" s="82">
        <v>6573.3333425500414</v>
      </c>
      <c r="P78" s="82">
        <v>6713.410495390006</v>
      </c>
      <c r="Q78" s="82">
        <v>6856.4660183200058</v>
      </c>
    </row>
    <row r="79" spans="1:18" ht="15.95" customHeight="1" x14ac:dyDescent="0.25">
      <c r="A79" s="81" t="s">
        <v>59</v>
      </c>
      <c r="B79" s="77">
        <f t="shared" si="18"/>
        <v>490.34256554000001</v>
      </c>
      <c r="C79" s="77">
        <f t="shared" si="19"/>
        <v>24.079674879999999</v>
      </c>
      <c r="D79" s="33">
        <f t="shared" si="20"/>
        <v>0.1385238101202646</v>
      </c>
      <c r="E79" s="33">
        <f t="shared" si="21"/>
        <v>0.27961353210983697</v>
      </c>
      <c r="F79" s="33">
        <f t="shared" si="22"/>
        <v>1.7670816701534919E-2</v>
      </c>
      <c r="G79" s="33">
        <f t="shared" si="23"/>
        <v>0.10755015752687469</v>
      </c>
      <c r="H79" s="81" t="s">
        <v>58</v>
      </c>
      <c r="I79" s="82">
        <v>814.28910702000042</v>
      </c>
      <c r="J79" s="82">
        <v>801.15845547000004</v>
      </c>
      <c r="K79" s="82">
        <v>829.60108979999973</v>
      </c>
      <c r="L79" s="82">
        <v>829.60108979999973</v>
      </c>
      <c r="M79" s="82">
        <v>820.09398890999978</v>
      </c>
      <c r="N79" s="82">
        <v>789.87455680000016</v>
      </c>
      <c r="O79" s="82">
        <v>772.11788401000013</v>
      </c>
      <c r="P79" s="82">
        <v>735.31050453000012</v>
      </c>
      <c r="Q79" s="82">
        <v>674.4872320799999</v>
      </c>
    </row>
    <row r="80" spans="1:18" ht="15.95" customHeight="1" x14ac:dyDescent="0.25">
      <c r="A80" s="81" t="s">
        <v>60</v>
      </c>
      <c r="B80" s="77">
        <f t="shared" si="18"/>
        <v>13631.170139870039</v>
      </c>
      <c r="C80" s="77">
        <f t="shared" si="19"/>
        <v>617.0982984700006</v>
      </c>
      <c r="D80" s="33">
        <f t="shared" si="20"/>
        <v>0.18755049574398241</v>
      </c>
      <c r="E80" s="33">
        <f t="shared" si="21"/>
        <v>0.1475484232857065</v>
      </c>
      <c r="F80" s="33">
        <f t="shared" si="22"/>
        <v>-2.3060008721931258E-2</v>
      </c>
      <c r="G80" s="33">
        <f t="shared" si="23"/>
        <v>1.3913210367951567E-2</v>
      </c>
      <c r="H80" s="81" t="s">
        <v>59</v>
      </c>
      <c r="I80" s="82">
        <v>430.68275005000038</v>
      </c>
      <c r="J80" s="82">
        <v>433.64490830000011</v>
      </c>
      <c r="K80" s="82">
        <v>444.26358265000022</v>
      </c>
      <c r="L80" s="82">
        <v>444.26358265000022</v>
      </c>
      <c r="M80" s="82">
        <v>469.34598864000003</v>
      </c>
      <c r="N80" s="82">
        <v>475.89589102999997</v>
      </c>
      <c r="O80" s="82">
        <v>482.82937965999997</v>
      </c>
      <c r="P80" s="82">
        <v>481.82826655999992</v>
      </c>
      <c r="Q80" s="82">
        <v>490.34256554000001</v>
      </c>
    </row>
    <row r="81" spans="1:17" ht="15.95" customHeight="1" x14ac:dyDescent="0.25">
      <c r="A81" s="81" t="s">
        <v>61</v>
      </c>
      <c r="B81" s="77">
        <f t="shared" si="18"/>
        <v>25715.556061250081</v>
      </c>
      <c r="C81" s="77">
        <f t="shared" si="19"/>
        <v>1182.708957950003</v>
      </c>
      <c r="D81" s="33">
        <f t="shared" si="20"/>
        <v>0.10119687191270055</v>
      </c>
      <c r="E81" s="33">
        <f t="shared" si="21"/>
        <v>0.27183683726745245</v>
      </c>
      <c r="F81" s="33">
        <f t="shared" si="22"/>
        <v>3.3717164219381646E-2</v>
      </c>
      <c r="G81" s="33">
        <f t="shared" si="23"/>
        <v>-1.2584543191017095E-2</v>
      </c>
      <c r="H81" s="81" t="s">
        <v>60</v>
      </c>
      <c r="I81" s="82">
        <v>11478.392025200004</v>
      </c>
      <c r="J81" s="82">
        <v>11710.612142980077</v>
      </c>
      <c r="K81" s="82">
        <v>13922.434537790079</v>
      </c>
      <c r="L81" s="82">
        <v>13922.434537790079</v>
      </c>
      <c r="M81" s="82">
        <v>14812.539957140049</v>
      </c>
      <c r="N81" s="82">
        <v>14899.291132530116</v>
      </c>
      <c r="O81" s="82">
        <v>14615.708485350104</v>
      </c>
      <c r="P81" s="82">
        <v>13952.924705270016</v>
      </c>
      <c r="Q81" s="82">
        <v>13631.170139870039</v>
      </c>
    </row>
    <row r="82" spans="1:17" ht="15.95" customHeight="1" x14ac:dyDescent="0.25">
      <c r="A82" s="81" t="s">
        <v>62</v>
      </c>
      <c r="B82" s="77">
        <f t="shared" si="18"/>
        <v>15683.576790670157</v>
      </c>
      <c r="C82" s="77">
        <f t="shared" si="19"/>
        <v>882.53639195000062</v>
      </c>
      <c r="D82" s="33">
        <f t="shared" si="20"/>
        <v>0.29879957723475647</v>
      </c>
      <c r="E82" s="33">
        <f t="shared" si="21"/>
        <v>0.42267557409876311</v>
      </c>
      <c r="F82" s="33">
        <f t="shared" si="22"/>
        <v>0.13316035441984875</v>
      </c>
      <c r="G82" s="33">
        <f t="shared" si="23"/>
        <v>6.1897817364167107E-3</v>
      </c>
      <c r="H82" s="81" t="s">
        <v>61</v>
      </c>
      <c r="I82" s="82">
        <v>23352.369333000366</v>
      </c>
      <c r="J82" s="82">
        <v>23157.039315400329</v>
      </c>
      <c r="K82" s="82">
        <v>23624.446870690314</v>
      </c>
      <c r="L82" s="82">
        <v>23624.446870690314</v>
      </c>
      <c r="M82" s="82">
        <v>24095.735629470004</v>
      </c>
      <c r="N82" s="82">
        <v>24530.917490470292</v>
      </c>
      <c r="O82" s="82">
        <v>24824.626049670536</v>
      </c>
      <c r="P82" s="82">
        <v>24876.781533050536</v>
      </c>
      <c r="Q82" s="82">
        <v>25715.556061250081</v>
      </c>
    </row>
    <row r="83" spans="1:17" ht="15.95" customHeight="1" x14ac:dyDescent="0.25">
      <c r="A83" s="81" t="s">
        <v>63</v>
      </c>
      <c r="B83" s="77">
        <f t="shared" si="18"/>
        <v>22210.754625790014</v>
      </c>
      <c r="C83" s="77">
        <f t="shared" si="19"/>
        <v>934.17079125999987</v>
      </c>
      <c r="D83" s="33">
        <f t="shared" si="20"/>
        <v>3.4420907812705348E-2</v>
      </c>
      <c r="E83" s="33">
        <f t="shared" si="21"/>
        <v>0.23903859837446562</v>
      </c>
      <c r="F83" s="33">
        <f t="shared" si="22"/>
        <v>3.1294858308648088E-2</v>
      </c>
      <c r="G83" s="33">
        <f t="shared" si="23"/>
        <v>3.6193668116003108E-2</v>
      </c>
      <c r="H83" s="81" t="s">
        <v>62</v>
      </c>
      <c r="I83" s="82">
        <v>12075.440326260106</v>
      </c>
      <c r="J83" s="82">
        <v>11763.005175949964</v>
      </c>
      <c r="K83" s="82">
        <v>11333.754664290076</v>
      </c>
      <c r="L83" s="82">
        <v>11333.754664290076</v>
      </c>
      <c r="M83" s="82">
        <v>11386.662427760015</v>
      </c>
      <c r="N83" s="82">
        <v>11796.120820210061</v>
      </c>
      <c r="O83" s="82">
        <v>12511.529282739986</v>
      </c>
      <c r="P83" s="82">
        <v>13840.562573070056</v>
      </c>
      <c r="Q83" s="82">
        <v>15683.576790670157</v>
      </c>
    </row>
    <row r="84" spans="1:17" ht="15.95" customHeight="1" x14ac:dyDescent="0.25">
      <c r="A84" s="81" t="s">
        <v>64</v>
      </c>
      <c r="B84" s="77">
        <f t="shared" si="18"/>
        <v>45848.159984750724</v>
      </c>
      <c r="C84" s="77">
        <f t="shared" si="19"/>
        <v>1285.1758451799999</v>
      </c>
      <c r="D84" s="33">
        <f t="shared" si="20"/>
        <v>0.128117897307366</v>
      </c>
      <c r="E84" s="33">
        <f t="shared" si="21"/>
        <v>0.28698898496572522</v>
      </c>
      <c r="F84" s="33">
        <f t="shared" si="22"/>
        <v>1.0192362045490011E-2</v>
      </c>
      <c r="G84" s="33">
        <f t="shared" si="23"/>
        <v>-1.0763793529254939E-2</v>
      </c>
      <c r="H84" s="81" t="s">
        <v>63</v>
      </c>
      <c r="I84" s="82">
        <v>21471.679910989915</v>
      </c>
      <c r="J84" s="82">
        <v>20732.018543580019</v>
      </c>
      <c r="K84" s="82">
        <v>20881.432083899934</v>
      </c>
      <c r="L84" s="82">
        <v>20881.432083899934</v>
      </c>
      <c r="M84" s="82">
        <v>21166.431858589924</v>
      </c>
      <c r="N84" s="82">
        <v>21420.925905209864</v>
      </c>
      <c r="O84" s="82">
        <v>21674.110879040145</v>
      </c>
      <c r="P84" s="82">
        <v>21536.764628320034</v>
      </c>
      <c r="Q84" s="82">
        <v>22210.754625790014</v>
      </c>
    </row>
    <row r="85" spans="1:17" s="70" customFormat="1" ht="15.95" customHeight="1" x14ac:dyDescent="0.25">
      <c r="A85" s="81" t="s">
        <v>51</v>
      </c>
      <c r="B85" s="77">
        <f t="shared" si="18"/>
        <v>183.82401222000013</v>
      </c>
      <c r="C85" s="77">
        <f t="shared" si="19"/>
        <v>111.81339285000003</v>
      </c>
      <c r="D85" s="33">
        <f t="shared" si="20"/>
        <v>-0.33342606918998241</v>
      </c>
      <c r="E85" s="33">
        <f t="shared" si="21"/>
        <v>0.23736323758959577</v>
      </c>
      <c r="F85" s="33">
        <f t="shared" si="22"/>
        <v>-9.6500552280883278E-2</v>
      </c>
      <c r="G85" s="33">
        <f t="shared" si="23"/>
        <v>-5.3005477849829785E-2</v>
      </c>
      <c r="H85" s="81" t="s">
        <v>64</v>
      </c>
      <c r="I85" s="82">
        <v>40641.284119490374</v>
      </c>
      <c r="J85" s="82">
        <v>40252.945046380344</v>
      </c>
      <c r="K85" s="82">
        <v>42587.349024120427</v>
      </c>
      <c r="L85" s="82">
        <v>42587.349024120427</v>
      </c>
      <c r="M85" s="82">
        <v>43439.419562910065</v>
      </c>
      <c r="N85" s="82">
        <v>43993.501037820424</v>
      </c>
      <c r="O85" s="82">
        <v>44212.127584640184</v>
      </c>
      <c r="P85" s="82">
        <v>45385.573785090775</v>
      </c>
      <c r="Q85" s="82">
        <v>45848.159984750724</v>
      </c>
    </row>
    <row r="86" spans="1:17" s="70" customFormat="1" ht="15.95" customHeight="1" x14ac:dyDescent="0.25">
      <c r="A86" s="25"/>
      <c r="B86" s="33"/>
      <c r="C86" s="77"/>
      <c r="D86" s="33"/>
      <c r="E86" s="33"/>
      <c r="F86" s="33"/>
      <c r="G86" s="33"/>
      <c r="H86" s="81" t="s">
        <v>51</v>
      </c>
      <c r="I86" s="82">
        <v>275.77437958999991</v>
      </c>
      <c r="J86" s="82">
        <v>262.99378648999988</v>
      </c>
      <c r="K86" s="82">
        <v>233.64286459999983</v>
      </c>
      <c r="L86" s="82">
        <v>233.64286459999983</v>
      </c>
      <c r="M86" s="82">
        <v>222.86521690999993</v>
      </c>
      <c r="N86" s="82">
        <v>210.43352063999981</v>
      </c>
      <c r="O86" s="82">
        <v>202.64447722000008</v>
      </c>
      <c r="P86" s="82">
        <v>203.45780253000001</v>
      </c>
      <c r="Q86" s="82">
        <v>183.82401222000013</v>
      </c>
    </row>
    <row r="87" spans="1:17" s="70" customFormat="1" ht="15.95" customHeight="1" x14ac:dyDescent="0.25">
      <c r="A87" s="25"/>
      <c r="B87" s="33"/>
      <c r="C87" s="9"/>
      <c r="D87" s="9"/>
      <c r="F87" s="6"/>
      <c r="G87" s="3"/>
    </row>
    <row r="88" spans="1:17" s="70" customFormat="1" ht="15.95" customHeight="1" x14ac:dyDescent="0.25">
      <c r="A88" s="25"/>
      <c r="B88" s="33"/>
      <c r="C88" s="9"/>
      <c r="D88" s="9"/>
      <c r="F88" s="6"/>
      <c r="G88" s="3"/>
    </row>
    <row r="89" spans="1:17" s="70" customFormat="1" ht="15.95" customHeight="1" x14ac:dyDescent="0.25">
      <c r="A89" s="25"/>
      <c r="B89" s="33"/>
      <c r="C89" s="9"/>
      <c r="D89" s="9"/>
      <c r="F89" s="6"/>
      <c r="G89" s="3"/>
      <c r="H89" s="80"/>
      <c r="I89" s="83">
        <v>44896</v>
      </c>
      <c r="J89" s="83">
        <v>44927</v>
      </c>
      <c r="K89" s="83">
        <v>44958</v>
      </c>
      <c r="L89" s="83">
        <v>44986</v>
      </c>
      <c r="M89" s="83">
        <v>45017</v>
      </c>
      <c r="N89" s="83">
        <v>45047</v>
      </c>
      <c r="O89" s="83">
        <v>45078</v>
      </c>
      <c r="P89" s="83">
        <v>45108</v>
      </c>
      <c r="Q89" s="83">
        <v>45139</v>
      </c>
    </row>
    <row r="90" spans="1:17" s="70" customFormat="1" ht="15.95" customHeight="1" x14ac:dyDescent="0.25">
      <c r="A90" s="25"/>
      <c r="B90" s="33"/>
      <c r="C90" s="9"/>
      <c r="D90" s="9"/>
      <c r="F90" s="6"/>
      <c r="G90" s="3"/>
      <c r="H90" s="81" t="s">
        <v>52</v>
      </c>
      <c r="I90" s="82">
        <v>46.568346299999995</v>
      </c>
      <c r="J90" s="82">
        <v>47.364503890000016</v>
      </c>
      <c r="K90" s="82">
        <v>49.789114670000011</v>
      </c>
      <c r="L90" s="82">
        <v>43.73239461</v>
      </c>
      <c r="M90" s="82">
        <v>47.588455310000008</v>
      </c>
      <c r="N90" s="82">
        <v>48.899620859999999</v>
      </c>
      <c r="O90" s="82">
        <v>47.761506060000002</v>
      </c>
      <c r="P90" s="82">
        <v>43.144663199999989</v>
      </c>
      <c r="Q90" s="82">
        <v>46.732194519999993</v>
      </c>
    </row>
    <row r="91" spans="1:17" s="70" customFormat="1" ht="15.95" customHeight="1" x14ac:dyDescent="0.25">
      <c r="A91" s="25"/>
      <c r="B91" s="33"/>
      <c r="C91" s="9"/>
      <c r="D91" s="9"/>
      <c r="F91" s="6"/>
      <c r="G91" s="3"/>
      <c r="H91" s="81" t="s">
        <v>53</v>
      </c>
      <c r="I91" s="82">
        <v>48.484114369999979</v>
      </c>
      <c r="J91" s="82">
        <v>49.072228509999988</v>
      </c>
      <c r="K91" s="82">
        <v>47.813825389999991</v>
      </c>
      <c r="L91" s="82">
        <v>47.928315969999993</v>
      </c>
      <c r="M91" s="82">
        <v>48.497861229999998</v>
      </c>
      <c r="N91" s="82">
        <v>49.029729029999991</v>
      </c>
      <c r="O91" s="82">
        <v>49.055137010000003</v>
      </c>
      <c r="P91" s="82">
        <v>47.957978840000003</v>
      </c>
      <c r="Q91" s="82">
        <v>46.75069683000001</v>
      </c>
    </row>
    <row r="92" spans="1:17" s="70" customFormat="1" ht="15.95" customHeight="1" x14ac:dyDescent="0.25">
      <c r="A92" s="25"/>
      <c r="B92" s="33"/>
      <c r="C92" s="9"/>
      <c r="D92" s="9"/>
      <c r="F92" s="6"/>
      <c r="G92" s="3"/>
      <c r="H92" s="81" t="s">
        <v>54</v>
      </c>
      <c r="I92" s="82">
        <v>1721.6913428900016</v>
      </c>
      <c r="J92" s="82">
        <v>1884.4650040600011</v>
      </c>
      <c r="K92" s="82">
        <v>2055.0500004099968</v>
      </c>
      <c r="L92" s="82">
        <v>2107.7407120999969</v>
      </c>
      <c r="M92" s="82">
        <v>2215.4214950700007</v>
      </c>
      <c r="N92" s="82">
        <v>2306.334782190002</v>
      </c>
      <c r="O92" s="82">
        <v>2354.2688375200041</v>
      </c>
      <c r="P92" s="82">
        <v>2421.1266909499959</v>
      </c>
      <c r="Q92" s="82">
        <v>2422.1103713200009</v>
      </c>
    </row>
    <row r="93" spans="1:17" s="70" customFormat="1" ht="15.95" customHeight="1" x14ac:dyDescent="0.25">
      <c r="A93" s="25"/>
      <c r="B93" s="33"/>
      <c r="C93" s="9"/>
      <c r="D93" s="9"/>
      <c r="F93" s="6"/>
      <c r="G93" s="3"/>
      <c r="H93" s="81" t="s">
        <v>55</v>
      </c>
      <c r="I93" s="82">
        <v>80.272467339999992</v>
      </c>
      <c r="J93" s="82">
        <v>86.088580670000056</v>
      </c>
      <c r="K93" s="82">
        <v>96.188878470000049</v>
      </c>
      <c r="L93" s="82">
        <v>98.856609510000027</v>
      </c>
      <c r="M93" s="82">
        <v>106.25908495000004</v>
      </c>
      <c r="N93" s="82">
        <v>108.97169251000003</v>
      </c>
      <c r="O93" s="82">
        <v>114.15982268000009</v>
      </c>
      <c r="P93" s="82">
        <v>119.25185219000004</v>
      </c>
      <c r="Q93" s="82">
        <v>116.24956182000008</v>
      </c>
    </row>
    <row r="94" spans="1:17" s="70" customFormat="1" ht="15.95" customHeight="1" x14ac:dyDescent="0.25">
      <c r="A94" s="25"/>
      <c r="B94" s="33"/>
      <c r="C94" s="9"/>
      <c r="D94" s="9"/>
      <c r="F94" s="6"/>
      <c r="G94" s="3"/>
      <c r="H94" s="81" t="s">
        <v>56</v>
      </c>
      <c r="I94" s="82">
        <v>78.275037480000094</v>
      </c>
      <c r="J94" s="82">
        <v>82.140955660000031</v>
      </c>
      <c r="K94" s="82">
        <v>82.024311810000029</v>
      </c>
      <c r="L94" s="82">
        <v>85.029298950000111</v>
      </c>
      <c r="M94" s="82">
        <v>84.387720529999996</v>
      </c>
      <c r="N94" s="82">
        <v>86.69063424000008</v>
      </c>
      <c r="O94" s="82">
        <v>90.640894350000011</v>
      </c>
      <c r="P94" s="82">
        <v>88.337728510000034</v>
      </c>
      <c r="Q94" s="82">
        <v>87.888129700000022</v>
      </c>
    </row>
    <row r="95" spans="1:17" s="70" customFormat="1" ht="15.95" customHeight="1" x14ac:dyDescent="0.25">
      <c r="A95" s="25"/>
      <c r="B95" s="33"/>
      <c r="C95" s="9"/>
      <c r="D95" s="9"/>
      <c r="F95" s="6"/>
      <c r="G95" s="3"/>
      <c r="H95" s="81" t="s">
        <v>57</v>
      </c>
      <c r="I95" s="82">
        <v>240.96137163999998</v>
      </c>
      <c r="J95" s="82">
        <v>255.69862969999997</v>
      </c>
      <c r="K95" s="82">
        <v>269.80354182999986</v>
      </c>
      <c r="L95" s="82">
        <v>273.19438505999995</v>
      </c>
      <c r="M95" s="82">
        <v>282.3359101100001</v>
      </c>
      <c r="N95" s="82">
        <v>302.35722359999994</v>
      </c>
      <c r="O95" s="82">
        <v>311.46438876000019</v>
      </c>
      <c r="P95" s="82">
        <v>317.84875208999961</v>
      </c>
      <c r="Q95" s="82">
        <v>322.54397198000009</v>
      </c>
    </row>
    <row r="96" spans="1:17" s="70" customFormat="1" ht="15.95" customHeight="1" x14ac:dyDescent="0.25">
      <c r="A96" s="25"/>
      <c r="B96" s="33"/>
      <c r="C96" s="9"/>
      <c r="D96" s="9"/>
      <c r="F96" s="6"/>
      <c r="G96" s="3"/>
      <c r="H96" s="81" t="s">
        <v>58</v>
      </c>
      <c r="I96" s="82">
        <v>42.559064489999997</v>
      </c>
      <c r="J96" s="82">
        <v>42.029692930000003</v>
      </c>
      <c r="K96" s="82">
        <v>43.024318579999999</v>
      </c>
      <c r="L96" s="82">
        <v>39.123483719999996</v>
      </c>
      <c r="M96" s="82">
        <v>39.247506970000003</v>
      </c>
      <c r="N96" s="82">
        <v>39.270598499999998</v>
      </c>
      <c r="O96" s="82">
        <v>39.649810360000004</v>
      </c>
      <c r="P96" s="82">
        <v>38.174269989999999</v>
      </c>
      <c r="Q96" s="82">
        <v>35.11789151</v>
      </c>
    </row>
    <row r="97" spans="1:20" s="70" customFormat="1" ht="15.95" customHeight="1" x14ac:dyDescent="0.25">
      <c r="A97" s="25"/>
      <c r="B97" s="33"/>
      <c r="C97" s="9"/>
      <c r="D97" s="9"/>
      <c r="F97" s="6"/>
      <c r="G97" s="3"/>
      <c r="H97" s="81" t="s">
        <v>59</v>
      </c>
      <c r="I97" s="82">
        <v>18.817927659999999</v>
      </c>
      <c r="J97" s="82">
        <v>18.78069807</v>
      </c>
      <c r="K97" s="82">
        <v>20.987393730000001</v>
      </c>
      <c r="L97" s="82">
        <v>19.723419979999996</v>
      </c>
      <c r="M97" s="82">
        <v>19.779055059999997</v>
      </c>
      <c r="N97" s="82">
        <v>22.100825619999998</v>
      </c>
      <c r="O97" s="82">
        <v>22.151800439999999</v>
      </c>
      <c r="P97" s="82">
        <v>21.741385449999999</v>
      </c>
      <c r="Q97" s="82">
        <v>24.079674879999999</v>
      </c>
    </row>
    <row r="98" spans="1:20" s="70" customFormat="1" ht="15.95" customHeight="1" x14ac:dyDescent="0.25">
      <c r="A98" s="25"/>
      <c r="B98" s="33"/>
      <c r="C98" s="9"/>
      <c r="D98" s="9"/>
      <c r="F98" s="6"/>
      <c r="G98" s="3"/>
      <c r="H98" s="81" t="s">
        <v>60</v>
      </c>
      <c r="I98" s="82">
        <v>537.75360233000026</v>
      </c>
      <c r="J98" s="82">
        <v>568.98792617000026</v>
      </c>
      <c r="K98" s="82">
        <v>602.64223511000034</v>
      </c>
      <c r="L98" s="82">
        <v>578.51334108000037</v>
      </c>
      <c r="M98" s="82">
        <v>583.43066725000062</v>
      </c>
      <c r="N98" s="82">
        <v>595.87604660000011</v>
      </c>
      <c r="O98" s="82">
        <v>606.48343885999964</v>
      </c>
      <c r="P98" s="82">
        <v>608.63029711000024</v>
      </c>
      <c r="Q98" s="82">
        <v>617.0982984700006</v>
      </c>
    </row>
    <row r="99" spans="1:20" s="70" customFormat="1" ht="15.95" customHeight="1" x14ac:dyDescent="0.25">
      <c r="A99" s="25"/>
      <c r="B99" s="33"/>
      <c r="C99" s="9"/>
      <c r="D99" s="9"/>
      <c r="F99" s="6"/>
      <c r="G99" s="3"/>
      <c r="H99" s="81" t="s">
        <v>61</v>
      </c>
      <c r="I99" s="82">
        <v>929.92192338999939</v>
      </c>
      <c r="J99" s="82">
        <v>989.24518533999981</v>
      </c>
      <c r="K99" s="82">
        <v>1060.7108022099999</v>
      </c>
      <c r="L99" s="82">
        <v>1035.0162003999997</v>
      </c>
      <c r="M99" s="82">
        <v>1090.4518117999996</v>
      </c>
      <c r="N99" s="82">
        <v>1145.5910996000011</v>
      </c>
      <c r="O99" s="82">
        <v>1169.5888013300016</v>
      </c>
      <c r="P99" s="82">
        <v>1197.7825036000017</v>
      </c>
      <c r="Q99" s="82">
        <v>1182.708957950003</v>
      </c>
    </row>
    <row r="100" spans="1:20" s="70" customFormat="1" ht="15.95" customHeight="1" x14ac:dyDescent="0.25">
      <c r="A100" s="25"/>
      <c r="B100" s="33"/>
      <c r="C100" s="9"/>
      <c r="D100" s="9"/>
      <c r="F100" s="6"/>
      <c r="G100" s="3"/>
      <c r="H100" s="81" t="s">
        <v>62</v>
      </c>
      <c r="I100" s="82">
        <v>620.33566051000071</v>
      </c>
      <c r="J100" s="82">
        <v>664.03190056000039</v>
      </c>
      <c r="K100" s="82">
        <v>729.67580641000097</v>
      </c>
      <c r="L100" s="82">
        <v>763.65841176999879</v>
      </c>
      <c r="M100" s="82">
        <v>800.15354147999903</v>
      </c>
      <c r="N100" s="82">
        <v>843.50804078999909</v>
      </c>
      <c r="O100" s="82">
        <v>877.92539014999943</v>
      </c>
      <c r="P100" s="82">
        <v>877.10728926999923</v>
      </c>
      <c r="Q100" s="82">
        <v>882.53639195000062</v>
      </c>
    </row>
    <row r="101" spans="1:20" s="70" customFormat="1" ht="15.95" customHeight="1" x14ac:dyDescent="0.25">
      <c r="A101" s="25"/>
      <c r="B101" s="33"/>
      <c r="C101" s="9"/>
      <c r="D101" s="9"/>
      <c r="F101" s="6"/>
      <c r="G101" s="3"/>
      <c r="H101" s="81" t="s">
        <v>63</v>
      </c>
      <c r="I101" s="82">
        <v>753.94809530999953</v>
      </c>
      <c r="J101" s="82">
        <v>814.35813012000028</v>
      </c>
      <c r="K101" s="82">
        <v>852.92899739999916</v>
      </c>
      <c r="L101" s="82">
        <v>826.86436114000014</v>
      </c>
      <c r="M101" s="82">
        <v>862.16500209000014</v>
      </c>
      <c r="N101" s="82">
        <v>890.71166550000021</v>
      </c>
      <c r="O101" s="82">
        <v>906.11006986000041</v>
      </c>
      <c r="P101" s="82">
        <v>901.54072545000179</v>
      </c>
      <c r="Q101" s="82">
        <v>934.17079125999987</v>
      </c>
    </row>
    <row r="102" spans="1:20" s="70" customFormat="1" ht="15.95" customHeight="1" x14ac:dyDescent="0.25">
      <c r="A102" s="25"/>
      <c r="B102" s="33"/>
      <c r="C102" s="9"/>
      <c r="D102" s="9"/>
      <c r="F102" s="6"/>
      <c r="G102" s="3"/>
      <c r="H102" s="81" t="s">
        <v>64</v>
      </c>
      <c r="I102" s="82">
        <v>998.59117692000007</v>
      </c>
      <c r="J102" s="82">
        <v>1059.1466597399994</v>
      </c>
      <c r="K102" s="82">
        <v>1123.5561543900001</v>
      </c>
      <c r="L102" s="82">
        <v>1096.0949174699992</v>
      </c>
      <c r="M102" s="82">
        <v>1169.1925541199998</v>
      </c>
      <c r="N102" s="82">
        <v>1231.7556145399999</v>
      </c>
      <c r="O102" s="82">
        <v>1269.0300056200006</v>
      </c>
      <c r="P102" s="82">
        <v>1299.1597322999992</v>
      </c>
      <c r="Q102" s="82">
        <v>1285.1758451799999</v>
      </c>
    </row>
    <row r="103" spans="1:20" s="70" customFormat="1" ht="15.95" customHeight="1" x14ac:dyDescent="0.25">
      <c r="A103" s="25"/>
      <c r="B103" s="33"/>
      <c r="C103" s="9"/>
      <c r="D103" s="9"/>
      <c r="F103" s="6"/>
      <c r="G103" s="3"/>
      <c r="H103" s="81" t="s">
        <v>51</v>
      </c>
      <c r="I103" s="82">
        <v>90.364243459999983</v>
      </c>
      <c r="J103" s="82">
        <v>95.462903620000048</v>
      </c>
      <c r="K103" s="82">
        <v>100.96192856000002</v>
      </c>
      <c r="L103" s="82">
        <v>103.23353524000008</v>
      </c>
      <c r="M103" s="82">
        <v>107.44665801000004</v>
      </c>
      <c r="N103" s="82">
        <v>107.50094693000008</v>
      </c>
      <c r="O103" s="82">
        <v>115.99122519000004</v>
      </c>
      <c r="P103" s="82">
        <v>118.07184755000003</v>
      </c>
      <c r="Q103" s="82">
        <v>111.81339285000003</v>
      </c>
    </row>
    <row r="104" spans="1:20" s="70" customFormat="1" ht="15.95" customHeight="1" x14ac:dyDescent="0.25">
      <c r="A104" s="25"/>
      <c r="B104" s="33"/>
      <c r="C104" s="9"/>
      <c r="D104" s="9"/>
      <c r="F104" s="6"/>
      <c r="G104" s="3"/>
    </row>
    <row r="106" spans="1:20" ht="26.25" x14ac:dyDescent="0.4">
      <c r="A106" s="15" t="s">
        <v>84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8" spans="1:20" x14ac:dyDescent="0.25">
      <c r="B108" t="s">
        <v>3</v>
      </c>
      <c r="C108" t="s">
        <v>66</v>
      </c>
      <c r="D108" t="s">
        <v>50</v>
      </c>
    </row>
    <row r="109" spans="1:20" x14ac:dyDescent="0.25">
      <c r="A109" s="85">
        <v>1</v>
      </c>
      <c r="B109" s="77">
        <f>INDEX($L$111:$T$113,MATCH($A109,$K$111:$K$113,0),MATCH($B$27,$L$110:$T$110,0))</f>
        <v>212887.20757572053</v>
      </c>
      <c r="C109" s="33">
        <f>INDEX($L$111:$T$113,MATCH($A109,$K$111:$K$113,0),MATCH($B$27,$L$110:$T$110,0))/INDEX($L$111:$T$113,MATCH($A109,$K$111:$K$113,0),MATCH($A$27,$L$110:$T$110,0))-1</f>
        <v>8.5510657076546925E-2</v>
      </c>
      <c r="D109" s="33">
        <f>INDEX($L$111:$T$113,MATCH($A109,$K$111:$K$113,0),MATCH($B$27,$L$110:$T$110,0))/INDEX($L$111:$T$113,MATCH($A109,$K$111:$K$113,0),MATCH($C$27,$L$110:$T$110,0))-1</f>
        <v>1.7235290868814479E-2</v>
      </c>
      <c r="K109" s="84"/>
      <c r="L109" s="86"/>
      <c r="M109" s="84" t="s">
        <v>3</v>
      </c>
      <c r="N109" s="84"/>
      <c r="O109" s="84"/>
      <c r="P109" s="84"/>
      <c r="Q109" s="84"/>
      <c r="R109" s="84"/>
      <c r="S109" s="84"/>
      <c r="T109" s="84"/>
    </row>
    <row r="110" spans="1:20" s="46" customFormat="1" x14ac:dyDescent="0.25">
      <c r="A110" s="85">
        <v>2</v>
      </c>
      <c r="B110" s="77">
        <f t="shared" ref="B110:B111" si="24">INDEX($L$111:$T$113,MATCH($A110,$K$111:$K$113,0),MATCH($B$27,$L$110:$T$110,0))</f>
        <v>1598.9429993200001</v>
      </c>
      <c r="C110" s="33">
        <f t="shared" ref="C110:C111" si="25">INDEX($L$111:$T$113,MATCH($A110,$K$111:$K$113,0),MATCH($B$27,$L$110:$T$110,0))/INDEX($L$111:$T$113,MATCH($A110,$K$111:$K$113,0),MATCH($A$27,$L$110:$T$110,0))-1</f>
        <v>0.18245527250877291</v>
      </c>
      <c r="D110" s="33">
        <f t="shared" ref="D110:D111" si="26">INDEX($L$111:$T$113,MATCH($A110,$K$111:$K$113,0),MATCH($B$27,$L$110:$T$110,0))/INDEX($L$111:$T$113,MATCH($A110,$K$111:$K$113,0),MATCH($C$27,$L$110:$T$110,0))-1</f>
        <v>0.19025788908085195</v>
      </c>
      <c r="G110" s="79"/>
      <c r="K110" s="84"/>
      <c r="L110" s="83">
        <v>44896</v>
      </c>
      <c r="M110" s="83">
        <v>44927</v>
      </c>
      <c r="N110" s="83">
        <v>44958</v>
      </c>
      <c r="O110" s="83">
        <v>44986</v>
      </c>
      <c r="P110" s="83">
        <v>45017</v>
      </c>
      <c r="Q110" s="83">
        <v>45047</v>
      </c>
      <c r="R110" s="83">
        <v>45078</v>
      </c>
      <c r="S110" s="83">
        <v>45108</v>
      </c>
      <c r="T110" s="83">
        <v>45139</v>
      </c>
    </row>
    <row r="111" spans="1:20" s="46" customFormat="1" x14ac:dyDescent="0.25">
      <c r="A111" s="85">
        <v>3</v>
      </c>
      <c r="B111" s="77">
        <f t="shared" si="24"/>
        <v>12362.550923880006</v>
      </c>
      <c r="C111" s="33">
        <f t="shared" si="25"/>
        <v>0.3439819387057923</v>
      </c>
      <c r="D111" s="33">
        <f t="shared" si="26"/>
        <v>2.6726058366338235E-2</v>
      </c>
      <c r="K111" s="85">
        <v>1</v>
      </c>
      <c r="L111" s="87">
        <v>196117.10505824024</v>
      </c>
      <c r="M111" s="87">
        <v>193089.28383107058</v>
      </c>
      <c r="N111" s="87">
        <v>195801.87203881994</v>
      </c>
      <c r="O111" s="87">
        <v>200034.60395864022</v>
      </c>
      <c r="P111" s="87">
        <v>204157.57550269066</v>
      </c>
      <c r="Q111" s="87">
        <v>206970.45492760048</v>
      </c>
      <c r="R111" s="87">
        <v>207784.35509039019</v>
      </c>
      <c r="S111" s="87">
        <v>209280.20241403035</v>
      </c>
      <c r="T111" s="87">
        <v>212887.20757572053</v>
      </c>
    </row>
    <row r="112" spans="1:20" s="46" customFormat="1" x14ac:dyDescent="0.25">
      <c r="K112" s="85">
        <v>2</v>
      </c>
      <c r="L112" s="87">
        <v>1352.22281679</v>
      </c>
      <c r="M112" s="87">
        <v>1626.0756906399999</v>
      </c>
      <c r="N112" s="87">
        <v>1821.1183978100003</v>
      </c>
      <c r="O112" s="87">
        <v>1669.57704633</v>
      </c>
      <c r="P112" s="87">
        <v>1531.5795219799998</v>
      </c>
      <c r="Q112" s="87">
        <v>1491.94765878</v>
      </c>
      <c r="R112" s="87">
        <v>1373.4406897600002</v>
      </c>
      <c r="S112" s="87">
        <v>1343.3584553300002</v>
      </c>
      <c r="T112" s="87">
        <v>1598.9429993200001</v>
      </c>
    </row>
    <row r="113" spans="1:20" s="46" customFormat="1" x14ac:dyDescent="0.25">
      <c r="B113" s="84" t="s">
        <v>65</v>
      </c>
      <c r="C113" s="84" t="s">
        <v>66</v>
      </c>
      <c r="D113" s="84" t="s">
        <v>50</v>
      </c>
      <c r="K113" s="85">
        <v>3</v>
      </c>
      <c r="L113" s="87">
        <v>9198.450193300001</v>
      </c>
      <c r="M113" s="87">
        <v>9917.0533645700034</v>
      </c>
      <c r="N113" s="87">
        <v>10415.809650770001</v>
      </c>
      <c r="O113" s="87">
        <v>10386.91999475</v>
      </c>
      <c r="P113" s="87">
        <v>10842.470181090001</v>
      </c>
      <c r="Q113" s="87">
        <v>11298.860002179996</v>
      </c>
      <c r="R113" s="87">
        <v>11775.5918619</v>
      </c>
      <c r="S113" s="87">
        <v>12040.749159079996</v>
      </c>
      <c r="T113" s="87">
        <v>12362.550923880006</v>
      </c>
    </row>
    <row r="114" spans="1:20" s="46" customFormat="1" x14ac:dyDescent="0.25">
      <c r="A114" s="85">
        <v>1</v>
      </c>
      <c r="B114" s="77">
        <f>INDEX($L$118:$T$120,MATCH($A114,$K$118:$K$120,0),MATCH($B$27,$L$110:$T$110,0))</f>
        <v>1618.3602790192813</v>
      </c>
      <c r="C114" s="33">
        <f>INDEX($L$118:$T$120,MATCH($A114,$K$118:$K$120,0),MATCH($B$27,$L$110:$T$110,0))/INDEX($L$118:$T$120,MATCH($A114,$K$118:$K$120,0),MATCH($A$27,$L$110:$T$110,0))-1</f>
        <v>0.21791001819409583</v>
      </c>
      <c r="D114" s="33">
        <f>INDEX($L$118:$T$120,MATCH($A114,$K$118:$K$120,0),MATCH($B$27,$L$110:$T$110,0))/INDEX($L$118:$T$120,MATCH($A114,$K$118:$K$120,0),MATCH($C$27,$L$110:$T$110,0))-1</f>
        <v>1.8487384544520591E-2</v>
      </c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s="46" customFormat="1" x14ac:dyDescent="0.25">
      <c r="A115" s="85">
        <v>2</v>
      </c>
      <c r="B115" s="77">
        <f t="shared" ref="B115:B116" si="27">INDEX($L$118:$T$120,MATCH($A115,$K$118:$K$120,0),MATCH($B$27,$L$110:$T$110,0))</f>
        <v>633.66285220342957</v>
      </c>
      <c r="C115" s="33">
        <f t="shared" ref="C115:C116" si="28">INDEX($L$118:$T$120,MATCH($A115,$K$118:$K$120,0),MATCH($B$27,$L$110:$T$110,0))/INDEX($L$118:$T$120,MATCH($A115,$K$118:$K$120,0),MATCH($A$27,$L$110:$T$110,0))-1</f>
        <v>0.23156349181946978</v>
      </c>
      <c r="D115" s="33">
        <f t="shared" ref="D115:D116" si="29">INDEX($L$118:$T$120,MATCH($A115,$K$118:$K$120,0),MATCH($B$27,$L$110:$T$110,0))/INDEX($L$118:$T$120,MATCH($A115,$K$118:$K$120,0),MATCH($C$27,$L$110:$T$110,0))-1</f>
        <v>0.18915670811401641</v>
      </c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s="46" customFormat="1" x14ac:dyDescent="0.25">
      <c r="A116" s="85">
        <v>3</v>
      </c>
      <c r="B116" s="77">
        <f t="shared" si="27"/>
        <v>14550.125278066513</v>
      </c>
      <c r="C116" s="33">
        <f t="shared" si="28"/>
        <v>0.40728575571597525</v>
      </c>
      <c r="D116" s="33">
        <f t="shared" si="29"/>
        <v>7.1460411469299601E-3</v>
      </c>
      <c r="K116" s="84"/>
      <c r="L116" s="84"/>
      <c r="M116" s="84" t="s">
        <v>65</v>
      </c>
      <c r="N116" s="84"/>
      <c r="O116" s="84"/>
      <c r="P116" s="84"/>
      <c r="Q116" s="84"/>
      <c r="R116" s="84"/>
      <c r="S116" s="84"/>
      <c r="T116" s="84"/>
    </row>
    <row r="117" spans="1:20" s="46" customFormat="1" x14ac:dyDescent="0.25">
      <c r="K117" s="84"/>
      <c r="L117" s="83">
        <v>44896</v>
      </c>
      <c r="M117" s="83">
        <v>44927</v>
      </c>
      <c r="N117" s="83">
        <v>44958</v>
      </c>
      <c r="O117" s="83">
        <v>44986</v>
      </c>
      <c r="P117" s="83">
        <v>45017</v>
      </c>
      <c r="Q117" s="83">
        <v>45047</v>
      </c>
      <c r="R117" s="83">
        <v>45078</v>
      </c>
      <c r="S117" s="83">
        <v>45108</v>
      </c>
      <c r="T117" s="83">
        <v>45139</v>
      </c>
    </row>
    <row r="118" spans="1:20" s="46" customFormat="1" x14ac:dyDescent="0.25">
      <c r="B118" s="46" t="s">
        <v>4</v>
      </c>
      <c r="C118" s="84" t="s">
        <v>66</v>
      </c>
      <c r="D118" s="84" t="s">
        <v>50</v>
      </c>
      <c r="K118" s="85">
        <v>1</v>
      </c>
      <c r="L118" s="87">
        <v>1328.8011879719727</v>
      </c>
      <c r="M118" s="87">
        <v>1406.3831729266763</v>
      </c>
      <c r="N118" s="87">
        <v>1387.213266375499</v>
      </c>
      <c r="O118" s="87">
        <v>1434.8215215732005</v>
      </c>
      <c r="P118" s="87">
        <v>1458.5238062359692</v>
      </c>
      <c r="Q118" s="87">
        <v>1454.8429834339406</v>
      </c>
      <c r="R118" s="87">
        <v>1579.682096886781</v>
      </c>
      <c r="S118" s="87">
        <v>1588.9841185838848</v>
      </c>
      <c r="T118" s="87">
        <v>1618.3602790192813</v>
      </c>
    </row>
    <row r="119" spans="1:20" s="46" customFormat="1" x14ac:dyDescent="0.25">
      <c r="A119" s="85">
        <v>1</v>
      </c>
      <c r="B119" s="77">
        <f>INDEX($L$125:$T$127,MATCH($A119,$K$125:$K$127,0),MATCH($B$27,$L$110:$T$110,0))</f>
        <v>0</v>
      </c>
      <c r="C119" s="33">
        <f>IFERROR(INDEX($L$125:$T$127,MATCH($A119,$K$125:$K$127,0),MATCH($B$27,$L$110:$T$110,0))/INDEX($L$125:$T$127,MATCH($A119,$K$125:$K$127,0),MATCH($A$27,$L$110:$T$110,0))-1,0)</f>
        <v>0</v>
      </c>
      <c r="D119" s="33">
        <f>IFERROR(INDEX($L$125:$T$127,MATCH($A119,$K$125:$K$127,0),MATCH($B$27,$L$110:$T$110,0))/INDEX($L$125:$T$127,MATCH($A119,$K$125:$K$127,0),MATCH($C$27,$L$110:$T$110,0))-1,0)</f>
        <v>0</v>
      </c>
      <c r="K119" s="85">
        <v>2</v>
      </c>
      <c r="L119" s="87">
        <v>514.51902919538293</v>
      </c>
      <c r="M119" s="87">
        <v>614.90126320145998</v>
      </c>
      <c r="N119" s="87">
        <v>712.83705838789888</v>
      </c>
      <c r="O119" s="87">
        <v>667.24135364316101</v>
      </c>
      <c r="P119" s="87">
        <v>612.5258577746639</v>
      </c>
      <c r="Q119" s="87">
        <v>596.44060335349843</v>
      </c>
      <c r="R119" s="87">
        <v>547.4608797339215</v>
      </c>
      <c r="S119" s="87">
        <v>532.86740753319953</v>
      </c>
      <c r="T119" s="87">
        <v>633.66285220342957</v>
      </c>
    </row>
    <row r="120" spans="1:20" s="46" customFormat="1" x14ac:dyDescent="0.25">
      <c r="A120" s="85">
        <v>2</v>
      </c>
      <c r="B120" s="77">
        <f t="shared" ref="B120:B121" si="30">INDEX($L$125:$T$127,MATCH($A120,$K$125:$K$127,0),MATCH($B$27,$L$110:$T$110,0))</f>
        <v>1578.9704797300001</v>
      </c>
      <c r="C120" s="33">
        <f t="shared" ref="C120:C121" si="31">IFERROR(INDEX($L$125:$T$127,MATCH($A120,$K$125:$K$127,0),MATCH($B$27,$L$110:$T$110,0))/INDEX($L$125:$T$127,MATCH($A120,$K$125:$K$127,0),MATCH($A$27,$L$110:$T$110,0))-1,0)</f>
        <v>0.16768513304506238</v>
      </c>
      <c r="D120" s="33">
        <f t="shared" ref="D120:D121" si="32">IFERROR(INDEX($L$125:$T$127,MATCH($A120,$K$125:$K$127,0),MATCH($B$27,$L$110:$T$110,0))/INDEX($L$125:$T$127,MATCH($A120,$K$125:$K$127,0),MATCH($C$27,$L$110:$T$110,0))-1,0)</f>
        <v>0.19002712989144355</v>
      </c>
      <c r="K120" s="85">
        <v>3</v>
      </c>
      <c r="L120" s="87">
        <v>10339.140589584056</v>
      </c>
      <c r="M120" s="87">
        <v>11188.642504919599</v>
      </c>
      <c r="N120" s="87">
        <v>11835.178152631559</v>
      </c>
      <c r="O120" s="87">
        <v>11617.791615115302</v>
      </c>
      <c r="P120" s="87">
        <v>12476.422022400531</v>
      </c>
      <c r="Q120" s="87">
        <v>13265.839111868092</v>
      </c>
      <c r="R120" s="87">
        <v>14041.594403912528</v>
      </c>
      <c r="S120" s="87">
        <v>14446.887227493784</v>
      </c>
      <c r="T120" s="87">
        <v>14550.125278066513</v>
      </c>
    </row>
    <row r="121" spans="1:20" s="46" customFormat="1" x14ac:dyDescent="0.25">
      <c r="A121" s="85">
        <v>3</v>
      </c>
      <c r="B121" s="77">
        <f t="shared" si="30"/>
        <v>10551.205078480001</v>
      </c>
      <c r="C121" s="33">
        <f t="shared" si="31"/>
        <v>0.41816371275812481</v>
      </c>
      <c r="D121" s="33">
        <f t="shared" si="32"/>
        <v>-3.646976145605163E-3</v>
      </c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s="46" customFormat="1" x14ac:dyDescent="0.25"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s="46" customFormat="1" x14ac:dyDescent="0.25">
      <c r="K123" s="84"/>
      <c r="L123" s="84"/>
      <c r="M123" s="84" t="s">
        <v>4</v>
      </c>
      <c r="N123" s="84"/>
      <c r="O123" s="84"/>
      <c r="P123" s="84"/>
      <c r="Q123" s="84"/>
      <c r="R123" s="84"/>
      <c r="S123" s="84"/>
      <c r="T123" s="84"/>
    </row>
    <row r="124" spans="1:20" s="46" customFormat="1" x14ac:dyDescent="0.25">
      <c r="K124" s="84"/>
      <c r="L124" s="83">
        <v>44896</v>
      </c>
      <c r="M124" s="83">
        <v>44927</v>
      </c>
      <c r="N124" s="83">
        <v>44958</v>
      </c>
      <c r="O124" s="83">
        <v>44986</v>
      </c>
      <c r="P124" s="83">
        <v>45017</v>
      </c>
      <c r="Q124" s="83">
        <v>45047</v>
      </c>
      <c r="R124" s="83">
        <v>45078</v>
      </c>
      <c r="S124" s="83">
        <v>45108</v>
      </c>
      <c r="T124" s="83">
        <v>45139</v>
      </c>
    </row>
    <row r="125" spans="1:20" s="46" customFormat="1" x14ac:dyDescent="0.25">
      <c r="K125" s="85">
        <v>1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  <c r="R125" s="87">
        <v>0</v>
      </c>
      <c r="S125" s="87">
        <v>0</v>
      </c>
      <c r="T125" s="87">
        <v>0</v>
      </c>
    </row>
    <row r="126" spans="1:20" s="46" customFormat="1" x14ac:dyDescent="0.25">
      <c r="K126" s="85">
        <v>2</v>
      </c>
      <c r="L126" s="87">
        <v>1352.22281679</v>
      </c>
      <c r="M126" s="87">
        <v>1626.0756906399999</v>
      </c>
      <c r="N126" s="87">
        <v>1821.1183978100003</v>
      </c>
      <c r="O126" s="87">
        <v>1669.57704633</v>
      </c>
      <c r="P126" s="87">
        <v>1531.5795219799998</v>
      </c>
      <c r="Q126" s="87">
        <v>1491.94765878</v>
      </c>
      <c r="R126" s="87">
        <v>1354.76679629</v>
      </c>
      <c r="S126" s="87">
        <v>1326.8356998499999</v>
      </c>
      <c r="T126" s="87">
        <v>1578.9704797300001</v>
      </c>
    </row>
    <row r="127" spans="1:20" s="46" customFormat="1" x14ac:dyDescent="0.25">
      <c r="K127" s="85">
        <v>3</v>
      </c>
      <c r="L127" s="87">
        <v>7440.0472833700014</v>
      </c>
      <c r="M127" s="87">
        <v>7895.2056866300027</v>
      </c>
      <c r="N127" s="87">
        <v>8354.8159546400002</v>
      </c>
      <c r="O127" s="87">
        <v>8702.3972968200014</v>
      </c>
      <c r="P127" s="87">
        <v>9361.3613485400001</v>
      </c>
      <c r="Q127" s="87">
        <v>9818.1356298800019</v>
      </c>
      <c r="R127" s="87">
        <v>10288.942326239998</v>
      </c>
      <c r="S127" s="87">
        <v>10589.825921</v>
      </c>
      <c r="T127" s="87">
        <v>10551.205078480001</v>
      </c>
    </row>
    <row r="129" spans="1:21" ht="26.25" x14ac:dyDescent="0.4">
      <c r="A129" s="15" t="s">
        <v>22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21" x14ac:dyDescent="0.25">
      <c r="D130" s="83">
        <v>44896</v>
      </c>
      <c r="E130" s="126">
        <f>EDATE(F130,-1)</f>
        <v>45108</v>
      </c>
      <c r="F130" s="126">
        <f>D3</f>
        <v>45139</v>
      </c>
      <c r="G130" t="s">
        <v>76</v>
      </c>
      <c r="H130" s="121" t="s">
        <v>77</v>
      </c>
    </row>
    <row r="131" spans="1:21" x14ac:dyDescent="0.25">
      <c r="A131" s="125" t="str">
        <f>$B$131&amp;C131</f>
        <v>Филиалы0d</v>
      </c>
      <c r="B131" s="138" t="s">
        <v>7</v>
      </c>
      <c r="C131" s="90" t="s">
        <v>69</v>
      </c>
      <c r="D131" s="91">
        <f>INDEX($M$134:$U$157,MATCH($A131,$J$134:$J$157,0),MATCH($D$130,$M$133:$U$133,0))</f>
        <v>178240.25896532173</v>
      </c>
      <c r="E131" s="91">
        <f>INDEX($M$134:$U$157,MATCH($A131,$J$134:$J$157,0),MATCH($E$130,$M$133:$U$133,0))</f>
        <v>191467.01081537097</v>
      </c>
      <c r="F131" s="91">
        <f t="shared" ref="F131:F154" si="33">INDEX($M$134:$U$157,MATCH($A131,$J$134:$J$157,0),MATCH($F$130,$M$133:$U$133,0))</f>
        <v>196075.73115835091</v>
      </c>
      <c r="G131" s="23">
        <f>F131-D131</f>
        <v>17835.472193029185</v>
      </c>
      <c r="H131" s="23">
        <f>F131-E131</f>
        <v>4608.7203429799411</v>
      </c>
    </row>
    <row r="132" spans="1:21" x14ac:dyDescent="0.25">
      <c r="A132" s="125" t="str">
        <f t="shared" ref="A132:A136" si="34">$B$131&amp;C132</f>
        <v>Филиалы1-30d</v>
      </c>
      <c r="B132" s="139"/>
      <c r="C132" s="90" t="s">
        <v>70</v>
      </c>
      <c r="D132" s="91">
        <f t="shared" ref="D132:D154" si="35">INDEX($M$134:$U$157,MATCH($A132,$J$134:$J$157,0),MATCH($D$130,$M$133:$U$133,0))</f>
        <v>922.88311619999968</v>
      </c>
      <c r="E132" s="91">
        <f t="shared" ref="E132:E154" si="36">INDEX($M$134:$U$157,MATCH($A132,$J$134:$J$157,0),MATCH($E$130,$M$133:$U$133,0))</f>
        <v>1248.7207567999992</v>
      </c>
      <c r="F132" s="91">
        <f t="shared" si="33"/>
        <v>1241.6654056400002</v>
      </c>
      <c r="G132" s="23">
        <f t="shared" ref="G132:G154" si="37">F132-D132</f>
        <v>318.78228944000057</v>
      </c>
      <c r="H132" s="23">
        <f t="shared" ref="H132:H154" si="38">F132-E132</f>
        <v>-7.0553511599989633</v>
      </c>
    </row>
    <row r="133" spans="1:21" x14ac:dyDescent="0.25">
      <c r="A133" s="125" t="str">
        <f t="shared" si="34"/>
        <v>Филиалы31-60d</v>
      </c>
      <c r="B133" s="139"/>
      <c r="C133" s="90" t="s">
        <v>71</v>
      </c>
      <c r="D133" s="91">
        <f t="shared" si="35"/>
        <v>507.93739976000012</v>
      </c>
      <c r="E133" s="91">
        <f t="shared" si="36"/>
        <v>544.68483098999991</v>
      </c>
      <c r="F133" s="91">
        <f t="shared" si="33"/>
        <v>655.10746847999974</v>
      </c>
      <c r="G133" s="23">
        <f t="shared" si="37"/>
        <v>147.17006871999962</v>
      </c>
      <c r="H133" s="23">
        <f t="shared" si="38"/>
        <v>110.42263748999983</v>
      </c>
      <c r="K133" s="122" t="s">
        <v>67</v>
      </c>
      <c r="L133" s="122" t="s">
        <v>68</v>
      </c>
      <c r="M133" s="83">
        <v>44896</v>
      </c>
      <c r="N133" s="83">
        <v>44927</v>
      </c>
      <c r="O133" s="83">
        <v>44958</v>
      </c>
      <c r="P133" s="83">
        <v>44986</v>
      </c>
      <c r="Q133" s="83">
        <v>45017</v>
      </c>
      <c r="R133" s="83">
        <v>45047</v>
      </c>
      <c r="S133" s="83">
        <v>45078</v>
      </c>
      <c r="T133" s="83">
        <v>45108</v>
      </c>
      <c r="U133" s="83">
        <v>45139</v>
      </c>
    </row>
    <row r="134" spans="1:21" x14ac:dyDescent="0.25">
      <c r="A134" s="125" t="str">
        <f t="shared" si="34"/>
        <v>Филиалы61-91d</v>
      </c>
      <c r="B134" s="139"/>
      <c r="C134" s="90" t="s">
        <v>72</v>
      </c>
      <c r="D134" s="91">
        <f t="shared" si="35"/>
        <v>462.17826212</v>
      </c>
      <c r="E134" s="91">
        <f t="shared" si="36"/>
        <v>434.14600185</v>
      </c>
      <c r="F134" s="91">
        <f t="shared" si="33"/>
        <v>474.69052854000012</v>
      </c>
      <c r="G134" s="23">
        <f t="shared" si="37"/>
        <v>12.512266420000117</v>
      </c>
      <c r="H134" s="23">
        <f t="shared" si="38"/>
        <v>40.544526690000112</v>
      </c>
      <c r="J134" s="125" t="str">
        <f>$K$134&amp;L134</f>
        <v>Филиалы0d</v>
      </c>
      <c r="K134" s="138" t="s">
        <v>7</v>
      </c>
      <c r="L134" s="123" t="s">
        <v>69</v>
      </c>
      <c r="M134" s="124">
        <v>178240.25896532173</v>
      </c>
      <c r="N134" s="124">
        <v>175144.65288253117</v>
      </c>
      <c r="O134" s="124">
        <v>177830.36084006241</v>
      </c>
      <c r="P134" s="124">
        <v>182043.91643648111</v>
      </c>
      <c r="Q134" s="124">
        <v>186152.80939956024</v>
      </c>
      <c r="R134" s="124">
        <v>188963.90546145069</v>
      </c>
      <c r="S134" s="124">
        <v>190065.79951238196</v>
      </c>
      <c r="T134" s="124">
        <v>191467.01081537097</v>
      </c>
      <c r="U134" s="124">
        <v>196075.73115835091</v>
      </c>
    </row>
    <row r="135" spans="1:21" x14ac:dyDescent="0.25">
      <c r="A135" s="125" t="str">
        <f t="shared" si="34"/>
        <v>Филиалы91d</v>
      </c>
      <c r="B135" s="139"/>
      <c r="C135" s="90" t="s">
        <v>73</v>
      </c>
      <c r="D135" s="91">
        <f t="shared" si="35"/>
        <v>5251.2069843200043</v>
      </c>
      <c r="E135" s="91">
        <f t="shared" si="36"/>
        <v>7132.5079146900025</v>
      </c>
      <c r="F135" s="91">
        <f t="shared" si="33"/>
        <v>6996.4212042300123</v>
      </c>
      <c r="G135" s="23">
        <f t="shared" si="37"/>
        <v>1745.2142199100081</v>
      </c>
      <c r="H135" s="23">
        <f t="shared" si="38"/>
        <v>-136.08671045999017</v>
      </c>
      <c r="J135" s="125" t="str">
        <f t="shared" ref="J135:J139" si="39">$K$134&amp;L135</f>
        <v>Филиалы1-30d</v>
      </c>
      <c r="K135" s="139"/>
      <c r="L135" s="123" t="s">
        <v>70</v>
      </c>
      <c r="M135" s="124">
        <v>922.88311619999968</v>
      </c>
      <c r="N135" s="124">
        <v>1356.7999349500001</v>
      </c>
      <c r="O135" s="124">
        <v>1263.2678449499997</v>
      </c>
      <c r="P135" s="124">
        <v>1098.6825528999998</v>
      </c>
      <c r="Q135" s="124">
        <v>1007.68020224</v>
      </c>
      <c r="R135" s="124">
        <v>1009.97397775</v>
      </c>
      <c r="S135" s="124">
        <v>1137.7610526200001</v>
      </c>
      <c r="T135" s="124">
        <v>1248.7207567999992</v>
      </c>
      <c r="U135" s="124">
        <v>1241.6654056400002</v>
      </c>
    </row>
    <row r="136" spans="1:21" x14ac:dyDescent="0.25">
      <c r="A136" s="125" t="str">
        <f t="shared" si="34"/>
        <v>ФилиалыTotal</v>
      </c>
      <c r="B136" s="139"/>
      <c r="C136" s="90" t="s">
        <v>74</v>
      </c>
      <c r="D136" s="91">
        <f t="shared" si="35"/>
        <v>185384.46472772173</v>
      </c>
      <c r="E136" s="91">
        <f t="shared" si="36"/>
        <v>200827.07031970096</v>
      </c>
      <c r="F136" s="91">
        <f t="shared" si="33"/>
        <v>205443.61576524097</v>
      </c>
      <c r="G136" s="23">
        <f t="shared" si="37"/>
        <v>20059.151037519245</v>
      </c>
      <c r="H136" s="23">
        <f t="shared" si="38"/>
        <v>4616.5454455400177</v>
      </c>
      <c r="J136" s="125" t="str">
        <f t="shared" si="39"/>
        <v>Филиалы31-60d</v>
      </c>
      <c r="K136" s="139"/>
      <c r="L136" s="123" t="s">
        <v>71</v>
      </c>
      <c r="M136" s="124">
        <v>507.93739976000012</v>
      </c>
      <c r="N136" s="124">
        <v>613.32635960999983</v>
      </c>
      <c r="O136" s="124">
        <v>706.21891953000022</v>
      </c>
      <c r="P136" s="124">
        <v>604.16307886999982</v>
      </c>
      <c r="Q136" s="124">
        <v>595.76483653000003</v>
      </c>
      <c r="R136" s="124">
        <v>542.80738121000002</v>
      </c>
      <c r="S136" s="124">
        <v>472.86120559999989</v>
      </c>
      <c r="T136" s="124">
        <v>544.68483098999991</v>
      </c>
      <c r="U136" s="124">
        <v>655.10746847999974</v>
      </c>
    </row>
    <row r="137" spans="1:21" x14ac:dyDescent="0.25">
      <c r="A137" s="125" t="str">
        <f>$B$137&amp;C137</f>
        <v>МСБ0d</v>
      </c>
      <c r="B137" s="138" t="s">
        <v>91</v>
      </c>
      <c r="C137" s="90" t="s">
        <v>69</v>
      </c>
      <c r="D137" s="91">
        <f t="shared" si="35"/>
        <v>6521.9806327300012</v>
      </c>
      <c r="E137" s="91">
        <f t="shared" si="36"/>
        <v>6814.9785610999988</v>
      </c>
      <c r="F137" s="91">
        <f t="shared" si="33"/>
        <v>6444.7043417900031</v>
      </c>
      <c r="G137" s="23">
        <f t="shared" si="37"/>
        <v>-77.276290939998034</v>
      </c>
      <c r="H137" s="23">
        <f t="shared" si="38"/>
        <v>-370.27421930999571</v>
      </c>
      <c r="J137" s="125" t="str">
        <f t="shared" si="39"/>
        <v>Филиалы61-91d</v>
      </c>
      <c r="K137" s="139"/>
      <c r="L137" s="123" t="s">
        <v>72</v>
      </c>
      <c r="M137" s="124">
        <v>462.17826212</v>
      </c>
      <c r="N137" s="124">
        <v>472.58887818000005</v>
      </c>
      <c r="O137" s="124">
        <v>581.52369027999987</v>
      </c>
      <c r="P137" s="124">
        <v>652.3139062500004</v>
      </c>
      <c r="Q137" s="124">
        <v>531.43441477999966</v>
      </c>
      <c r="R137" s="124">
        <v>544.74257198999987</v>
      </c>
      <c r="S137" s="124">
        <v>491.14775193999992</v>
      </c>
      <c r="T137" s="124">
        <v>434.14600185</v>
      </c>
      <c r="U137" s="124">
        <v>474.69052854000012</v>
      </c>
    </row>
    <row r="138" spans="1:21" x14ac:dyDescent="0.25">
      <c r="A138" s="125" t="str">
        <f t="shared" ref="A138:A142" si="40">$B$137&amp;C138</f>
        <v>МСБ1-30d</v>
      </c>
      <c r="B138" s="139"/>
      <c r="C138" s="90" t="s">
        <v>70</v>
      </c>
      <c r="D138" s="91">
        <f t="shared" si="35"/>
        <v>104.81117988</v>
      </c>
      <c r="E138" s="91">
        <f t="shared" si="36"/>
        <v>329.99766733000007</v>
      </c>
      <c r="F138" s="91">
        <f t="shared" si="33"/>
        <v>433.86888902999993</v>
      </c>
      <c r="G138" s="23">
        <f t="shared" si="37"/>
        <v>329.05770914999994</v>
      </c>
      <c r="H138" s="23">
        <f t="shared" si="38"/>
        <v>103.87122169999986</v>
      </c>
      <c r="J138" s="125" t="str">
        <f t="shared" si="39"/>
        <v>Филиалы91d</v>
      </c>
      <c r="K138" s="139"/>
      <c r="L138" s="123" t="s">
        <v>73</v>
      </c>
      <c r="M138" s="124">
        <v>5251.2069843200043</v>
      </c>
      <c r="N138" s="124">
        <v>5583.5321583800032</v>
      </c>
      <c r="O138" s="124">
        <v>5859.7790290900048</v>
      </c>
      <c r="P138" s="124">
        <v>5874.5313418100031</v>
      </c>
      <c r="Q138" s="124">
        <v>6341.2069777000052</v>
      </c>
      <c r="R138" s="124">
        <v>6702.9469923400065</v>
      </c>
      <c r="S138" s="124">
        <v>7022.0201156800076</v>
      </c>
      <c r="T138" s="124">
        <v>7132.5079146900025</v>
      </c>
      <c r="U138" s="124">
        <v>6996.4212042300123</v>
      </c>
    </row>
    <row r="139" spans="1:21" x14ac:dyDescent="0.25">
      <c r="A139" s="125" t="str">
        <f t="shared" si="40"/>
        <v>МСБ31-60d</v>
      </c>
      <c r="B139" s="139"/>
      <c r="C139" s="90" t="s">
        <v>71</v>
      </c>
      <c r="D139" s="91">
        <f t="shared" si="35"/>
        <v>0</v>
      </c>
      <c r="E139" s="91">
        <f t="shared" si="36"/>
        <v>0</v>
      </c>
      <c r="F139" s="91">
        <f t="shared" si="33"/>
        <v>121.70789346000001</v>
      </c>
      <c r="G139" s="23">
        <f t="shared" si="37"/>
        <v>121.70789346000001</v>
      </c>
      <c r="H139" s="23">
        <f t="shared" si="38"/>
        <v>121.70789346000001</v>
      </c>
      <c r="J139" s="125" t="str">
        <f t="shared" si="39"/>
        <v>ФилиалыTotal</v>
      </c>
      <c r="K139" s="139"/>
      <c r="L139" s="123" t="s">
        <v>74</v>
      </c>
      <c r="M139" s="124">
        <v>185384.46472772173</v>
      </c>
      <c r="N139" s="124">
        <v>183170.90021365116</v>
      </c>
      <c r="O139" s="124">
        <v>186241.15032391241</v>
      </c>
      <c r="P139" s="124">
        <v>190273.6073163111</v>
      </c>
      <c r="Q139" s="124">
        <v>194628.89583081024</v>
      </c>
      <c r="R139" s="124">
        <v>197764.3763847407</v>
      </c>
      <c r="S139" s="124">
        <v>199189.58963822198</v>
      </c>
      <c r="T139" s="124">
        <v>200827.07031970096</v>
      </c>
      <c r="U139" s="124">
        <v>205443.61576524097</v>
      </c>
    </row>
    <row r="140" spans="1:21" x14ac:dyDescent="0.25">
      <c r="A140" s="125" t="str">
        <f t="shared" si="40"/>
        <v>МСБ61-91d</v>
      </c>
      <c r="B140" s="139"/>
      <c r="C140" s="90" t="s">
        <v>72</v>
      </c>
      <c r="D140" s="91">
        <f t="shared" si="35"/>
        <v>0</v>
      </c>
      <c r="E140" s="91">
        <f t="shared" si="36"/>
        <v>31.597065699999998</v>
      </c>
      <c r="F140" s="91">
        <f t="shared" si="33"/>
        <v>0</v>
      </c>
      <c r="G140" s="23">
        <f t="shared" si="37"/>
        <v>0</v>
      </c>
      <c r="H140" s="23">
        <f t="shared" si="38"/>
        <v>-31.597065699999998</v>
      </c>
      <c r="J140" s="125" t="str">
        <f>$K$140&amp;L140</f>
        <v>МСБ0d</v>
      </c>
      <c r="K140" s="138" t="s">
        <v>91</v>
      </c>
      <c r="L140" s="123" t="s">
        <v>69</v>
      </c>
      <c r="M140" s="124">
        <v>6521.9806327300012</v>
      </c>
      <c r="N140" s="124">
        <v>6507.6332596400025</v>
      </c>
      <c r="O140" s="124">
        <v>6804.3621252400044</v>
      </c>
      <c r="P140" s="124">
        <v>6754.3074108400006</v>
      </c>
      <c r="Q140" s="124">
        <v>6730.6176850099991</v>
      </c>
      <c r="R140" s="124">
        <v>7151.0179692199945</v>
      </c>
      <c r="S140" s="124">
        <v>6703.2528497600033</v>
      </c>
      <c r="T140" s="124">
        <v>6814.9785610999988</v>
      </c>
      <c r="U140" s="124">
        <v>6444.7043417900031</v>
      </c>
    </row>
    <row r="141" spans="1:21" x14ac:dyDescent="0.25">
      <c r="A141" s="125" t="str">
        <f t="shared" si="40"/>
        <v>МСБ91d</v>
      </c>
      <c r="B141" s="139"/>
      <c r="C141" s="90" t="s">
        <v>73</v>
      </c>
      <c r="D141" s="91">
        <f t="shared" si="35"/>
        <v>171.60878490000002</v>
      </c>
      <c r="E141" s="91">
        <f t="shared" si="36"/>
        <v>276.27728584999994</v>
      </c>
      <c r="F141" s="91">
        <f t="shared" si="33"/>
        <v>285.16915582999997</v>
      </c>
      <c r="G141" s="23">
        <f t="shared" si="37"/>
        <v>113.56037092999995</v>
      </c>
      <c r="H141" s="23">
        <f t="shared" si="38"/>
        <v>8.891869980000024</v>
      </c>
      <c r="J141" s="125" t="str">
        <f t="shared" ref="J141:J145" si="41">$K$140&amp;L141</f>
        <v>МСБ1-30d</v>
      </c>
      <c r="K141" s="139"/>
      <c r="L141" s="123" t="s">
        <v>70</v>
      </c>
      <c r="M141" s="124">
        <v>104.81117988</v>
      </c>
      <c r="N141" s="124">
        <v>136.42349191</v>
      </c>
      <c r="O141" s="124">
        <v>33.838409299999995</v>
      </c>
      <c r="P141" s="124">
        <v>220.80567609000002</v>
      </c>
      <c r="Q141" s="124">
        <v>343.56904422000002</v>
      </c>
      <c r="R141" s="124">
        <v>157.59521466000001</v>
      </c>
      <c r="S141" s="124">
        <v>375.73647070999999</v>
      </c>
      <c r="T141" s="124">
        <v>329.99766733000007</v>
      </c>
      <c r="U141" s="124">
        <v>433.86888902999993</v>
      </c>
    </row>
    <row r="142" spans="1:21" x14ac:dyDescent="0.25">
      <c r="A142" s="125" t="str">
        <f t="shared" si="40"/>
        <v>МСБTotal</v>
      </c>
      <c r="B142" s="139"/>
      <c r="C142" s="90" t="s">
        <v>74</v>
      </c>
      <c r="D142" s="91">
        <f t="shared" si="35"/>
        <v>6798.4005975100008</v>
      </c>
      <c r="E142" s="91">
        <f t="shared" si="36"/>
        <v>7452.8505799799987</v>
      </c>
      <c r="F142" s="91">
        <f t="shared" si="33"/>
        <v>7285.4502801100025</v>
      </c>
      <c r="G142" s="23">
        <f t="shared" si="37"/>
        <v>487.04968260000169</v>
      </c>
      <c r="H142" s="23">
        <f t="shared" si="38"/>
        <v>-167.40029986999616</v>
      </c>
      <c r="J142" s="125" t="str">
        <f t="shared" si="41"/>
        <v>МСБ31-60d</v>
      </c>
      <c r="K142" s="139"/>
      <c r="L142" s="123" t="s">
        <v>71</v>
      </c>
      <c r="M142" s="124">
        <v>0</v>
      </c>
      <c r="N142" s="124">
        <v>104.81117988000001</v>
      </c>
      <c r="O142" s="124">
        <v>0</v>
      </c>
      <c r="P142" s="124">
        <v>0</v>
      </c>
      <c r="Q142" s="124">
        <v>66.128774109999995</v>
      </c>
      <c r="R142" s="124">
        <v>12.578782689999999</v>
      </c>
      <c r="S142" s="124">
        <v>32.263132820000003</v>
      </c>
      <c r="T142" s="124">
        <v>0</v>
      </c>
      <c r="U142" s="124">
        <v>121.70789346000001</v>
      </c>
    </row>
    <row r="143" spans="1:21" x14ac:dyDescent="0.25">
      <c r="A143" s="125" t="str">
        <f>$B$143&amp;C143</f>
        <v>АВТО0d</v>
      </c>
      <c r="B143" s="138" t="s">
        <v>5</v>
      </c>
      <c r="C143" s="90" t="s">
        <v>69</v>
      </c>
      <c r="D143" s="91">
        <f t="shared" si="35"/>
        <v>9411.405168910027</v>
      </c>
      <c r="E143" s="91">
        <f t="shared" si="36"/>
        <v>8059.2705303699968</v>
      </c>
      <c r="F143" s="91">
        <f t="shared" si="33"/>
        <v>7784.3978119000058</v>
      </c>
      <c r="G143" s="23">
        <f t="shared" si="37"/>
        <v>-1627.0073570100212</v>
      </c>
      <c r="H143" s="23">
        <f t="shared" si="38"/>
        <v>-274.87271846999101</v>
      </c>
      <c r="J143" s="125" t="str">
        <f t="shared" si="41"/>
        <v>МСБ61-91d</v>
      </c>
      <c r="K143" s="139"/>
      <c r="L143" s="123" t="s">
        <v>72</v>
      </c>
      <c r="M143" s="124">
        <v>0</v>
      </c>
      <c r="N143" s="124">
        <v>0</v>
      </c>
      <c r="O143" s="124">
        <v>104.81117988000001</v>
      </c>
      <c r="P143" s="124">
        <v>0</v>
      </c>
      <c r="Q143" s="124">
        <v>0</v>
      </c>
      <c r="R143" s="124">
        <v>19.541102579999997</v>
      </c>
      <c r="S143" s="124">
        <v>12.578782689999999</v>
      </c>
      <c r="T143" s="124">
        <v>31.597065699999998</v>
      </c>
      <c r="U143" s="124">
        <v>0</v>
      </c>
    </row>
    <row r="144" spans="1:21" x14ac:dyDescent="0.25">
      <c r="A144" s="125" t="str">
        <f t="shared" ref="A144:A148" si="42">$B$143&amp;C144</f>
        <v>АВТО1-30d</v>
      </c>
      <c r="B144" s="139"/>
      <c r="C144" s="90" t="s">
        <v>70</v>
      </c>
      <c r="D144" s="91">
        <f t="shared" si="35"/>
        <v>735.8917080800004</v>
      </c>
      <c r="E144" s="91">
        <f t="shared" si="36"/>
        <v>632.27606480000031</v>
      </c>
      <c r="F144" s="91">
        <f t="shared" si="33"/>
        <v>626.26527008999983</v>
      </c>
      <c r="G144" s="23">
        <f t="shared" si="37"/>
        <v>-109.62643799000057</v>
      </c>
      <c r="H144" s="23">
        <f t="shared" si="38"/>
        <v>-6.0107947100004822</v>
      </c>
      <c r="J144" s="125" t="str">
        <f t="shared" si="41"/>
        <v>МСБ91d</v>
      </c>
      <c r="K144" s="139"/>
      <c r="L144" s="123" t="s">
        <v>73</v>
      </c>
      <c r="M144" s="124">
        <v>171.60878490000002</v>
      </c>
      <c r="N144" s="124">
        <v>171.60878490000002</v>
      </c>
      <c r="O144" s="124">
        <v>171.60878489999999</v>
      </c>
      <c r="P144" s="124">
        <v>276.41996477999999</v>
      </c>
      <c r="Q144" s="124">
        <v>269.75439120999999</v>
      </c>
      <c r="R144" s="124">
        <v>267.95072993999997</v>
      </c>
      <c r="S144" s="124">
        <v>264.81390316</v>
      </c>
      <c r="T144" s="124">
        <v>276.27728584999994</v>
      </c>
      <c r="U144" s="124">
        <v>285.16915582999997</v>
      </c>
    </row>
    <row r="145" spans="1:21" x14ac:dyDescent="0.25">
      <c r="A145" s="125" t="str">
        <f t="shared" si="42"/>
        <v>АВТО31-60d</v>
      </c>
      <c r="B145" s="139"/>
      <c r="C145" s="90" t="s">
        <v>71</v>
      </c>
      <c r="D145" s="91">
        <f t="shared" si="35"/>
        <v>307.30883136000006</v>
      </c>
      <c r="E145" s="91">
        <f t="shared" si="36"/>
        <v>199.38220984999998</v>
      </c>
      <c r="F145" s="91">
        <f t="shared" si="33"/>
        <v>171.87140798000004</v>
      </c>
      <c r="G145" s="23">
        <f t="shared" si="37"/>
        <v>-135.43742338000001</v>
      </c>
      <c r="H145" s="23">
        <f t="shared" si="38"/>
        <v>-27.510801869999938</v>
      </c>
      <c r="J145" s="125" t="str">
        <f t="shared" si="41"/>
        <v>МСБTotal</v>
      </c>
      <c r="K145" s="139"/>
      <c r="L145" s="123" t="s">
        <v>74</v>
      </c>
      <c r="M145" s="124">
        <v>6798.4005975100008</v>
      </c>
      <c r="N145" s="124">
        <v>6920.4767163300021</v>
      </c>
      <c r="O145" s="124">
        <v>7114.6204993200045</v>
      </c>
      <c r="P145" s="124">
        <v>7251.5330517100001</v>
      </c>
      <c r="Q145" s="124">
        <v>7410.0698945499989</v>
      </c>
      <c r="R145" s="124">
        <v>7608.683799089993</v>
      </c>
      <c r="S145" s="124">
        <v>7388.6451391400024</v>
      </c>
      <c r="T145" s="124">
        <v>7452.8505799799987</v>
      </c>
      <c r="U145" s="124">
        <v>7285.4502801100025</v>
      </c>
    </row>
    <row r="146" spans="1:21" x14ac:dyDescent="0.25">
      <c r="A146" s="125" t="str">
        <f t="shared" si="42"/>
        <v>АВТО61-91d</v>
      </c>
      <c r="B146" s="139"/>
      <c r="C146" s="90" t="s">
        <v>72</v>
      </c>
      <c r="D146" s="91">
        <f t="shared" si="35"/>
        <v>192.38137727999998</v>
      </c>
      <c r="E146" s="91">
        <f t="shared" si="36"/>
        <v>129.31165096999999</v>
      </c>
      <c r="F146" s="91">
        <f t="shared" si="33"/>
        <v>162.03870658000002</v>
      </c>
      <c r="G146" s="23">
        <f t="shared" si="37"/>
        <v>-30.342670699999957</v>
      </c>
      <c r="H146" s="23">
        <f t="shared" si="38"/>
        <v>32.727055610000036</v>
      </c>
      <c r="J146" s="125" t="str">
        <f>$K$146&amp;L146</f>
        <v>АВТО0d</v>
      </c>
      <c r="K146" s="138" t="s">
        <v>5</v>
      </c>
      <c r="L146" s="123" t="s">
        <v>69</v>
      </c>
      <c r="M146" s="124">
        <v>9411.405168910027</v>
      </c>
      <c r="N146" s="124">
        <v>9150.546597280003</v>
      </c>
      <c r="O146" s="124">
        <v>9087.4735453099984</v>
      </c>
      <c r="P146" s="124">
        <v>8761.5868398600087</v>
      </c>
      <c r="Q146" s="124">
        <v>8733.6352711600011</v>
      </c>
      <c r="R146" s="124">
        <v>8308.6479447600032</v>
      </c>
      <c r="S146" s="124">
        <v>8012.2303513300058</v>
      </c>
      <c r="T146" s="124">
        <v>8059.2705303699968</v>
      </c>
      <c r="U146" s="124">
        <v>7784.3978119000058</v>
      </c>
    </row>
    <row r="147" spans="1:21" x14ac:dyDescent="0.25">
      <c r="A147" s="125" t="str">
        <f t="shared" si="42"/>
        <v>АВТО91d</v>
      </c>
      <c r="B147" s="139"/>
      <c r="C147" s="90" t="s">
        <v>73</v>
      </c>
      <c r="D147" s="91">
        <f t="shared" si="35"/>
        <v>1364.3096352299999</v>
      </c>
      <c r="E147" s="91">
        <f t="shared" si="36"/>
        <v>2113.7592536799993</v>
      </c>
      <c r="F147" s="91">
        <f t="shared" si="33"/>
        <v>2121.1663479200001</v>
      </c>
      <c r="G147" s="23">
        <f t="shared" si="37"/>
        <v>756.85671269000022</v>
      </c>
      <c r="H147" s="23">
        <f t="shared" si="38"/>
        <v>7.407094240000788</v>
      </c>
      <c r="J147" s="125" t="str">
        <f t="shared" ref="J147:J151" si="43">$K$146&amp;L147</f>
        <v>АВТО1-30d</v>
      </c>
      <c r="K147" s="139"/>
      <c r="L147" s="123" t="s">
        <v>70</v>
      </c>
      <c r="M147" s="124">
        <v>735.8917080800004</v>
      </c>
      <c r="N147" s="124">
        <v>735.66323911999984</v>
      </c>
      <c r="O147" s="124">
        <v>771.67421802999957</v>
      </c>
      <c r="P147" s="124">
        <v>758.19338837000032</v>
      </c>
      <c r="Q147" s="124">
        <v>540.99819268000033</v>
      </c>
      <c r="R147" s="124">
        <v>644.40816633999987</v>
      </c>
      <c r="S147" s="124">
        <v>752.29588296999964</v>
      </c>
      <c r="T147" s="124">
        <v>632.27606480000031</v>
      </c>
      <c r="U147" s="124">
        <v>626.26527008999983</v>
      </c>
    </row>
    <row r="148" spans="1:21" x14ac:dyDescent="0.25">
      <c r="A148" s="125" t="str">
        <f t="shared" si="42"/>
        <v>АВТОTotal</v>
      </c>
      <c r="B148" s="139"/>
      <c r="C148" s="90" t="s">
        <v>74</v>
      </c>
      <c r="D148" s="91">
        <f t="shared" si="35"/>
        <v>12011.296720860028</v>
      </c>
      <c r="E148" s="91">
        <f t="shared" si="36"/>
        <v>11133.999709669999</v>
      </c>
      <c r="F148" s="91">
        <f t="shared" si="33"/>
        <v>10865.739544470005</v>
      </c>
      <c r="G148" s="23">
        <f t="shared" si="37"/>
        <v>-1145.5571763900225</v>
      </c>
      <c r="H148" s="23">
        <f t="shared" si="38"/>
        <v>-268.26016519999393</v>
      </c>
      <c r="J148" s="125" t="str">
        <f t="shared" si="43"/>
        <v>АВТО31-60d</v>
      </c>
      <c r="K148" s="139"/>
      <c r="L148" s="123" t="s">
        <v>71</v>
      </c>
      <c r="M148" s="124">
        <v>307.30883136000006</v>
      </c>
      <c r="N148" s="124">
        <v>327.54322014000013</v>
      </c>
      <c r="O148" s="124">
        <v>227.50067721000005</v>
      </c>
      <c r="P148" s="124">
        <v>275.0041265399999</v>
      </c>
      <c r="Q148" s="124">
        <v>210.47474923999997</v>
      </c>
      <c r="R148" s="124">
        <v>197.27901714999999</v>
      </c>
      <c r="S148" s="124">
        <v>148.01763341999998</v>
      </c>
      <c r="T148" s="124">
        <v>199.38220984999998</v>
      </c>
      <c r="U148" s="124">
        <v>171.87140798000004</v>
      </c>
    </row>
    <row r="149" spans="1:21" x14ac:dyDescent="0.25">
      <c r="A149" s="125" t="str">
        <f>$B$149&amp;C149</f>
        <v>ОНЛАЙН0d</v>
      </c>
      <c r="B149" s="138" t="s">
        <v>6</v>
      </c>
      <c r="C149" s="90" t="s">
        <v>69</v>
      </c>
      <c r="D149" s="91">
        <f t="shared" si="35"/>
        <v>1793.7993771600056</v>
      </c>
      <c r="E149" s="91">
        <f t="shared" si="36"/>
        <v>1980.3035418800039</v>
      </c>
      <c r="F149" s="91">
        <f t="shared" si="33"/>
        <v>1881.6212711400001</v>
      </c>
      <c r="G149" s="23">
        <f t="shared" si="37"/>
        <v>87.821893979994456</v>
      </c>
      <c r="H149" s="23">
        <f t="shared" si="38"/>
        <v>-98.682270740003787</v>
      </c>
      <c r="J149" s="125" t="str">
        <f t="shared" si="43"/>
        <v>АВТО61-91d</v>
      </c>
      <c r="K149" s="139"/>
      <c r="L149" s="123" t="s">
        <v>72</v>
      </c>
      <c r="M149" s="124">
        <v>192.38137727999998</v>
      </c>
      <c r="N149" s="124">
        <v>243.67751723000003</v>
      </c>
      <c r="O149" s="124">
        <v>274.36789013999999</v>
      </c>
      <c r="P149" s="124">
        <v>168.96017333999998</v>
      </c>
      <c r="Q149" s="124">
        <v>205.77169881</v>
      </c>
      <c r="R149" s="124">
        <v>174.55663302000002</v>
      </c>
      <c r="S149" s="124">
        <v>153.60540041000002</v>
      </c>
      <c r="T149" s="124">
        <v>129.31165096999999</v>
      </c>
      <c r="U149" s="124">
        <v>162.03870658000002</v>
      </c>
    </row>
    <row r="150" spans="1:21" x14ac:dyDescent="0.25">
      <c r="A150" s="125" t="str">
        <f t="shared" ref="A150:A154" si="44">$B$149&amp;C150</f>
        <v>ОНЛАЙН1-30d</v>
      </c>
      <c r="B150" s="139"/>
      <c r="C150" s="90" t="s">
        <v>70</v>
      </c>
      <c r="D150" s="91">
        <f t="shared" si="35"/>
        <v>144.47781988999998</v>
      </c>
      <c r="E150" s="91">
        <f t="shared" si="36"/>
        <v>215.09046994000008</v>
      </c>
      <c r="F150" s="91">
        <f t="shared" si="33"/>
        <v>204.66881776999998</v>
      </c>
      <c r="G150" s="23">
        <f t="shared" si="37"/>
        <v>60.190997879999998</v>
      </c>
      <c r="H150" s="23">
        <f t="shared" si="38"/>
        <v>-10.421652170000101</v>
      </c>
      <c r="J150" s="125" t="str">
        <f t="shared" si="43"/>
        <v>АВТО91d</v>
      </c>
      <c r="K150" s="139"/>
      <c r="L150" s="123" t="s">
        <v>73</v>
      </c>
      <c r="M150" s="124">
        <v>1364.3096352299999</v>
      </c>
      <c r="N150" s="124">
        <v>1413.3354994100005</v>
      </c>
      <c r="O150" s="124">
        <v>1571.3009455399999</v>
      </c>
      <c r="P150" s="124">
        <v>1761.3355666899988</v>
      </c>
      <c r="Q150" s="124">
        <v>1842.5388830999989</v>
      </c>
      <c r="R150" s="124">
        <v>1941.7977279699987</v>
      </c>
      <c r="S150" s="124">
        <v>2047.9578469399992</v>
      </c>
      <c r="T150" s="124">
        <v>2113.7592536799993</v>
      </c>
      <c r="U150" s="124">
        <v>2121.1663479200001</v>
      </c>
    </row>
    <row r="151" spans="1:21" x14ac:dyDescent="0.25">
      <c r="A151" s="125" t="str">
        <f t="shared" si="44"/>
        <v>ОНЛАЙН31-60d</v>
      </c>
      <c r="B151" s="139"/>
      <c r="C151" s="90" t="s">
        <v>71</v>
      </c>
      <c r="D151" s="91">
        <f t="shared" si="35"/>
        <v>78.205981210000004</v>
      </c>
      <c r="E151" s="91">
        <f t="shared" si="36"/>
        <v>107.99232419999998</v>
      </c>
      <c r="F151" s="91">
        <f t="shared" si="33"/>
        <v>123.62779663000006</v>
      </c>
      <c r="G151" s="23">
        <f t="shared" si="37"/>
        <v>45.421815420000058</v>
      </c>
      <c r="H151" s="23">
        <f t="shared" si="38"/>
        <v>15.635472430000078</v>
      </c>
      <c r="J151" s="125" t="str">
        <f t="shared" si="43"/>
        <v>АВТОTotal</v>
      </c>
      <c r="K151" s="139"/>
      <c r="L151" s="123" t="s">
        <v>74</v>
      </c>
      <c r="M151" s="124">
        <v>12011.296720860028</v>
      </c>
      <c r="N151" s="124">
        <v>11870.766073180002</v>
      </c>
      <c r="O151" s="124">
        <v>11932.317276229996</v>
      </c>
      <c r="P151" s="124">
        <v>11725.080094800009</v>
      </c>
      <c r="Q151" s="124">
        <v>11533.418794990001</v>
      </c>
      <c r="R151" s="124">
        <v>11266.689489240001</v>
      </c>
      <c r="S151" s="124">
        <v>11114.107115070003</v>
      </c>
      <c r="T151" s="124">
        <v>11133.999709669999</v>
      </c>
      <c r="U151" s="124">
        <v>10865.739544470005</v>
      </c>
    </row>
    <row r="152" spans="1:21" x14ac:dyDescent="0.25">
      <c r="A152" s="125" t="str">
        <f t="shared" si="44"/>
        <v>ОНЛАЙН61-91d</v>
      </c>
      <c r="B152" s="139"/>
      <c r="C152" s="90" t="s">
        <v>72</v>
      </c>
      <c r="D152" s="91">
        <f t="shared" si="35"/>
        <v>54.89451571</v>
      </c>
      <c r="E152" s="91">
        <f t="shared" si="36"/>
        <v>102.92496882000006</v>
      </c>
      <c r="F152" s="91">
        <f t="shared" si="33"/>
        <v>100.27652687999991</v>
      </c>
      <c r="G152" s="23">
        <f t="shared" si="37"/>
        <v>45.382011169999906</v>
      </c>
      <c r="H152" s="23">
        <f t="shared" si="38"/>
        <v>-2.6484419400001542</v>
      </c>
      <c r="J152" s="125" t="str">
        <f>$K$152&amp;L152</f>
        <v>ОНЛАЙН0d</v>
      </c>
      <c r="K152" s="138" t="s">
        <v>6</v>
      </c>
      <c r="L152" s="123" t="s">
        <v>69</v>
      </c>
      <c r="M152" s="124">
        <v>1793.7993771600056</v>
      </c>
      <c r="N152" s="124">
        <v>1882.5352371400049</v>
      </c>
      <c r="O152" s="124">
        <v>1886.3007654000028</v>
      </c>
      <c r="P152" s="124">
        <v>1928.5234440799975</v>
      </c>
      <c r="Q152" s="124">
        <v>1967.6367911500031</v>
      </c>
      <c r="R152" s="124">
        <v>2012.2110982800029</v>
      </c>
      <c r="S152" s="124">
        <v>2030.7204810200012</v>
      </c>
      <c r="T152" s="124">
        <v>1980.3035418800039</v>
      </c>
      <c r="U152" s="124">
        <v>1881.6212711400001</v>
      </c>
    </row>
    <row r="153" spans="1:21" x14ac:dyDescent="0.25">
      <c r="A153" s="125" t="str">
        <f t="shared" si="44"/>
        <v>ОНЛАЙН91d</v>
      </c>
      <c r="B153" s="139"/>
      <c r="C153" s="90" t="s">
        <v>73</v>
      </c>
      <c r="D153" s="91">
        <f t="shared" si="35"/>
        <v>402.23832827000041</v>
      </c>
      <c r="E153" s="91">
        <f t="shared" si="36"/>
        <v>844.07811425000159</v>
      </c>
      <c r="F153" s="91">
        <f t="shared" si="33"/>
        <v>918.09852167999975</v>
      </c>
      <c r="G153" s="23">
        <f t="shared" si="37"/>
        <v>515.86019340999928</v>
      </c>
      <c r="H153" s="23">
        <f t="shared" si="38"/>
        <v>74.020407429998158</v>
      </c>
      <c r="J153" s="125" t="str">
        <f t="shared" ref="J153:J157" si="45">$K$152&amp;L153</f>
        <v>ОНЛАЙН1-30d</v>
      </c>
      <c r="K153" s="139"/>
      <c r="L153" s="123" t="s">
        <v>70</v>
      </c>
      <c r="M153" s="124">
        <v>144.47781988999998</v>
      </c>
      <c r="N153" s="124">
        <v>196.87686643999993</v>
      </c>
      <c r="O153" s="124">
        <v>185.58798665999996</v>
      </c>
      <c r="P153" s="124">
        <v>153.11090794999998</v>
      </c>
      <c r="Q153" s="124">
        <v>161.73774922000021</v>
      </c>
      <c r="R153" s="124">
        <v>203.41946744000001</v>
      </c>
      <c r="S153" s="124">
        <v>211.88191872999963</v>
      </c>
      <c r="T153" s="124">
        <v>215.09046994000008</v>
      </c>
      <c r="U153" s="124">
        <v>204.66881776999998</v>
      </c>
    </row>
    <row r="154" spans="1:21" x14ac:dyDescent="0.25">
      <c r="A154" s="125" t="str">
        <f t="shared" si="44"/>
        <v>ОНЛАЙНTotal</v>
      </c>
      <c r="B154" s="139"/>
      <c r="C154" s="90" t="s">
        <v>74</v>
      </c>
      <c r="D154" s="91">
        <f t="shared" si="35"/>
        <v>2473.6160222400058</v>
      </c>
      <c r="E154" s="91">
        <f t="shared" si="36"/>
        <v>3250.389419090006</v>
      </c>
      <c r="F154" s="91">
        <f t="shared" si="33"/>
        <v>3228.2929340999995</v>
      </c>
      <c r="G154" s="23">
        <f t="shared" si="37"/>
        <v>754.67691185999365</v>
      </c>
      <c r="H154" s="23">
        <f t="shared" si="38"/>
        <v>-22.096484990006502</v>
      </c>
      <c r="J154" s="125" t="str">
        <f t="shared" si="45"/>
        <v>ОНЛАЙН31-60d</v>
      </c>
      <c r="K154" s="139"/>
      <c r="L154" s="123" t="s">
        <v>71</v>
      </c>
      <c r="M154" s="124">
        <v>78.205981210000004</v>
      </c>
      <c r="N154" s="124">
        <v>77.437074039999985</v>
      </c>
      <c r="O154" s="124">
        <v>107.97895738999996</v>
      </c>
      <c r="P154" s="124">
        <v>103.55251091999996</v>
      </c>
      <c r="Q154" s="124">
        <v>95.262658640000012</v>
      </c>
      <c r="R154" s="124">
        <v>103.47731471999994</v>
      </c>
      <c r="S154" s="124">
        <v>113.55983481999998</v>
      </c>
      <c r="T154" s="124">
        <v>107.99232419999998</v>
      </c>
      <c r="U154" s="124">
        <v>123.62779663000006</v>
      </c>
    </row>
    <row r="155" spans="1:21" x14ac:dyDescent="0.25">
      <c r="C155" s="91"/>
      <c r="D155" s="91"/>
      <c r="J155" s="125" t="str">
        <f t="shared" si="45"/>
        <v>ОНЛАЙН61-91d</v>
      </c>
      <c r="K155" s="139"/>
      <c r="L155" s="123" t="s">
        <v>72</v>
      </c>
      <c r="M155" s="124">
        <v>54.89451571</v>
      </c>
      <c r="N155" s="124">
        <v>69.871853589999986</v>
      </c>
      <c r="O155" s="124">
        <v>81.482157070000014</v>
      </c>
      <c r="P155" s="124">
        <v>99.651172660000029</v>
      </c>
      <c r="Q155" s="124">
        <v>92.774883020000047</v>
      </c>
      <c r="R155" s="124">
        <v>85.638508869999981</v>
      </c>
      <c r="S155" s="124">
        <v>97.666939280000008</v>
      </c>
      <c r="T155" s="124">
        <v>102.92496882000006</v>
      </c>
      <c r="U155" s="124">
        <v>100.27652687999991</v>
      </c>
    </row>
    <row r="156" spans="1:21" x14ac:dyDescent="0.25">
      <c r="J156" s="125" t="str">
        <f t="shared" si="45"/>
        <v>ОНЛАЙН91d</v>
      </c>
      <c r="K156" s="139"/>
      <c r="L156" s="123" t="s">
        <v>73</v>
      </c>
      <c r="M156" s="124">
        <v>402.23832827000041</v>
      </c>
      <c r="N156" s="124">
        <v>443.54885191000039</v>
      </c>
      <c r="O156" s="124">
        <v>489.36212142000022</v>
      </c>
      <c r="P156" s="124">
        <v>556.04250129000025</v>
      </c>
      <c r="Q156" s="124">
        <v>641.82860338000057</v>
      </c>
      <c r="R156" s="124">
        <v>716.76652617999946</v>
      </c>
      <c r="S156" s="124">
        <v>787.21657576999985</v>
      </c>
      <c r="T156" s="124">
        <v>844.07811425000159</v>
      </c>
      <c r="U156" s="124">
        <v>918.09852167999975</v>
      </c>
    </row>
    <row r="157" spans="1:21" x14ac:dyDescent="0.25">
      <c r="J157" s="125" t="str">
        <f t="shared" si="45"/>
        <v>ОНЛАЙНTotal</v>
      </c>
      <c r="K157" s="139"/>
      <c r="L157" s="123" t="s">
        <v>74</v>
      </c>
      <c r="M157" s="124">
        <v>2473.6160222400058</v>
      </c>
      <c r="N157" s="124">
        <v>2670.2698831200055</v>
      </c>
      <c r="O157" s="124">
        <v>2750.7119879400029</v>
      </c>
      <c r="P157" s="124">
        <v>2840.8805368999979</v>
      </c>
      <c r="Q157" s="124">
        <v>2959.2406854100041</v>
      </c>
      <c r="R157" s="124">
        <v>3121.5129154900023</v>
      </c>
      <c r="S157" s="124">
        <v>3241.0457496200011</v>
      </c>
      <c r="T157" s="124">
        <v>3250.389419090006</v>
      </c>
      <c r="U157" s="124">
        <v>3228.2929340999995</v>
      </c>
    </row>
    <row r="158" spans="1:21" x14ac:dyDescent="0.25">
      <c r="K158" s="138" t="s">
        <v>75</v>
      </c>
      <c r="L158" s="139"/>
      <c r="M158" s="124">
        <v>206667.77806833177</v>
      </c>
      <c r="N158" s="124">
        <v>204632.41288628115</v>
      </c>
      <c r="O158" s="124">
        <v>208038.80008740243</v>
      </c>
      <c r="P158" s="124">
        <v>212091.10099972109</v>
      </c>
      <c r="Q158" s="124">
        <v>216531.62520576021</v>
      </c>
      <c r="R158" s="124">
        <v>219761.2625885607</v>
      </c>
      <c r="S158" s="124">
        <v>220933.387642052</v>
      </c>
      <c r="T158" s="124">
        <v>222664.31002844099</v>
      </c>
      <c r="U158" s="124">
        <v>226848.70149892097</v>
      </c>
    </row>
    <row r="159" spans="1:21" x14ac:dyDescent="0.25">
      <c r="K159" s="138"/>
      <c r="L159" s="139"/>
      <c r="M159" s="91"/>
      <c r="N159" s="91"/>
      <c r="O159" s="91"/>
      <c r="P159" s="91"/>
      <c r="Q159" s="91"/>
      <c r="R159" s="91"/>
      <c r="S159" s="91"/>
      <c r="T159" s="91"/>
      <c r="U159" s="91"/>
    </row>
  </sheetData>
  <mergeCells count="14">
    <mergeCell ref="B131:B136"/>
    <mergeCell ref="B137:B142"/>
    <mergeCell ref="B143:B148"/>
    <mergeCell ref="B149:B154"/>
    <mergeCell ref="K134:K139"/>
    <mergeCell ref="K140:K145"/>
    <mergeCell ref="K146:K151"/>
    <mergeCell ref="K152:K157"/>
    <mergeCell ref="K159:L159"/>
    <mergeCell ref="K158:L158"/>
    <mergeCell ref="E28:F28"/>
    <mergeCell ref="G28:H28"/>
    <mergeCell ref="D70:E70"/>
    <mergeCell ref="F70:G70"/>
  </mergeCells>
  <conditionalFormatting sqref="O13">
    <cfRule type="cellIs" dxfId="29" priority="6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68BB60F4-6D52-4B17-B4D2-7298E3F26447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num">
                <xm:f>0</xm:f>
              </x14:cfvo>
            </x14:iconSet>
          </x14:cfRule>
          <xm:sqref>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showGridLines="0" tabSelected="1" zoomScale="90" zoomScaleNormal="90" workbookViewId="0">
      <selection activeCell="AP30" sqref="AP30"/>
    </sheetView>
  </sheetViews>
  <sheetFormatPr defaultRowHeight="15" x14ac:dyDescent="0.25"/>
  <cols>
    <col min="1" max="1" width="8.85546875" style="46"/>
    <col min="2" max="2" width="18" customWidth="1"/>
    <col min="3" max="3" width="11.42578125" customWidth="1"/>
    <col min="4" max="4" width="10" customWidth="1"/>
    <col min="5" max="5" width="9.85546875" customWidth="1"/>
    <col min="6" max="6" width="7.7109375" customWidth="1"/>
    <col min="7" max="7" width="9.140625" customWidth="1"/>
    <col min="8" max="8" width="10.7109375" customWidth="1"/>
    <col min="9" max="9" width="11.5703125" customWidth="1"/>
    <col min="10" max="13" width="7.7109375" customWidth="1"/>
    <col min="14" max="14" width="14.28515625" customWidth="1"/>
    <col min="15" max="15" width="0.7109375" customWidth="1"/>
    <col min="16" max="16" width="6.7109375" customWidth="1"/>
    <col min="17" max="17" width="10.28515625" customWidth="1"/>
    <col min="18" max="18" width="10" customWidth="1"/>
    <col min="19" max="19" width="9.7109375" customWidth="1"/>
    <col min="20" max="20" width="11.85546875" bestFit="1" customWidth="1"/>
    <col min="21" max="21" width="11.140625" customWidth="1"/>
    <col min="22" max="23" width="8.7109375" customWidth="1"/>
    <col min="24" max="24" width="9.85546875" customWidth="1"/>
    <col min="25" max="26" width="8.28515625" customWidth="1"/>
    <col min="27" max="28" width="8.42578125" customWidth="1"/>
    <col min="29" max="29" width="4.5703125" customWidth="1"/>
    <col min="30" max="30" width="3.85546875" customWidth="1"/>
    <col min="31" max="31" width="9.7109375" customWidth="1"/>
    <col min="32" max="34" width="5.85546875" customWidth="1"/>
    <col min="35" max="35" width="12.7109375" bestFit="1" customWidth="1"/>
    <col min="36" max="36" width="17.5703125" bestFit="1" customWidth="1"/>
  </cols>
  <sheetData>
    <row r="1" spans="2:38" ht="43.15" customHeight="1" x14ac:dyDescent="0.5">
      <c r="B1" s="105" t="s">
        <v>18</v>
      </c>
      <c r="C1" s="93"/>
      <c r="D1" s="92"/>
      <c r="E1" s="92"/>
      <c r="F1" s="92"/>
      <c r="G1" s="92"/>
      <c r="H1" s="92"/>
      <c r="I1" s="92"/>
      <c r="J1" s="141">
        <v>45139</v>
      </c>
      <c r="K1" s="141"/>
      <c r="L1" s="141"/>
      <c r="M1" s="141"/>
      <c r="N1" s="141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I1" s="162"/>
      <c r="AJ1" s="162"/>
      <c r="AK1" s="162"/>
      <c r="AL1" s="162"/>
    </row>
    <row r="2" spans="2:38" ht="6.95" customHeight="1" x14ac:dyDescent="0.25"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I2" s="162"/>
      <c r="AJ2" s="162"/>
      <c r="AK2" s="162"/>
      <c r="AL2" s="162"/>
    </row>
    <row r="3" spans="2:38" ht="7.15" customHeight="1" x14ac:dyDescent="0.25"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I3" s="162"/>
      <c r="AJ3" s="162"/>
      <c r="AK3" s="162"/>
      <c r="AL3" s="162"/>
    </row>
    <row r="4" spans="2:38" s="88" customFormat="1" ht="19.149999999999999" customHeight="1" x14ac:dyDescent="0.3">
      <c r="B4" s="92"/>
      <c r="C4" s="92"/>
      <c r="D4" s="92"/>
      <c r="E4" s="92"/>
      <c r="F4" s="92"/>
      <c r="G4" s="143" t="s">
        <v>76</v>
      </c>
      <c r="H4" s="143"/>
      <c r="I4" s="112">
        <f>Сводные!E4</f>
        <v>3164.1007305800049</v>
      </c>
      <c r="J4" s="92"/>
      <c r="K4" s="92"/>
      <c r="L4" s="92"/>
      <c r="M4" s="92"/>
      <c r="N4" s="92"/>
      <c r="O4" s="92"/>
      <c r="P4" s="144" t="s">
        <v>76</v>
      </c>
      <c r="Q4" s="144"/>
      <c r="R4" s="112">
        <f>Сводные!E5</f>
        <v>4210.9846884824583</v>
      </c>
      <c r="S4" s="92"/>
      <c r="T4" s="92"/>
      <c r="U4" s="92"/>
      <c r="V4" s="92"/>
      <c r="W4" s="92"/>
      <c r="X4" s="92"/>
      <c r="Y4" s="92"/>
      <c r="Z4" s="144" t="s">
        <v>76</v>
      </c>
      <c r="AA4" s="144"/>
      <c r="AB4" s="112">
        <f>Сводные!E6</f>
        <v>3111.1577951099998</v>
      </c>
      <c r="AC4" s="92"/>
      <c r="AI4" s="162"/>
      <c r="AJ4" s="162"/>
      <c r="AK4" s="162"/>
      <c r="AL4" s="162"/>
    </row>
    <row r="5" spans="2:38" s="7" customFormat="1" ht="20.45" customHeight="1" x14ac:dyDescent="0.3">
      <c r="B5" s="95"/>
      <c r="C5" s="149" t="s">
        <v>28</v>
      </c>
      <c r="D5" s="149"/>
      <c r="E5" s="149"/>
      <c r="F5" s="110"/>
      <c r="G5" s="152" t="s">
        <v>77</v>
      </c>
      <c r="H5" s="152"/>
      <c r="I5" s="112">
        <f>Сводные!F4</f>
        <v>321.80176480000955</v>
      </c>
      <c r="J5" s="96"/>
      <c r="K5" s="150" t="s">
        <v>29</v>
      </c>
      <c r="L5" s="150"/>
      <c r="M5" s="150"/>
      <c r="N5" s="150"/>
      <c r="O5" s="99"/>
      <c r="P5" s="146" t="s">
        <v>77</v>
      </c>
      <c r="Q5" s="146"/>
      <c r="R5" s="112">
        <f>Сводные!F5</f>
        <v>103.23805057271784</v>
      </c>
      <c r="S5" s="97"/>
      <c r="T5" s="151" t="s">
        <v>30</v>
      </c>
      <c r="U5" s="151"/>
      <c r="V5" s="151"/>
      <c r="W5" s="151"/>
      <c r="X5" s="98"/>
      <c r="Y5" s="101"/>
      <c r="Z5" s="146" t="s">
        <v>77</v>
      </c>
      <c r="AA5" s="146"/>
      <c r="AB5" s="112">
        <f>Сводные!F5</f>
        <v>103.23805057271784</v>
      </c>
      <c r="AC5" s="98"/>
      <c r="AI5" s="163" t="s">
        <v>28</v>
      </c>
      <c r="AJ5" s="163" t="s">
        <v>29</v>
      </c>
      <c r="AK5" s="163" t="s">
        <v>30</v>
      </c>
      <c r="AL5" s="164"/>
    </row>
    <row r="6" spans="2:38" s="10" customFormat="1" ht="15" customHeight="1" x14ac:dyDescent="0.25">
      <c r="B6" s="12"/>
      <c r="C6" s="149"/>
      <c r="D6" s="149"/>
      <c r="E6" s="149"/>
      <c r="F6" s="110"/>
      <c r="G6" s="110"/>
      <c r="H6" s="110"/>
      <c r="I6" s="110"/>
      <c r="J6" s="51"/>
      <c r="K6" s="150"/>
      <c r="L6" s="150"/>
      <c r="M6" s="150"/>
      <c r="N6" s="150"/>
      <c r="O6" s="36"/>
      <c r="P6" s="52"/>
      <c r="Q6" s="52"/>
      <c r="R6" s="52"/>
      <c r="S6" s="13"/>
      <c r="T6" s="151"/>
      <c r="U6" s="151"/>
      <c r="V6" s="151"/>
      <c r="W6" s="151"/>
      <c r="X6" s="98"/>
      <c r="Y6" s="102"/>
      <c r="Z6" s="102"/>
      <c r="AA6" s="103"/>
      <c r="AB6" s="97"/>
      <c r="AC6" s="98"/>
      <c r="AI6" s="165">
        <v>4.4508390612583347E-2</v>
      </c>
      <c r="AJ6" s="165">
        <v>0.84869065073077776</v>
      </c>
      <c r="AK6" s="165">
        <v>0.84620322153599536</v>
      </c>
      <c r="AL6" s="166"/>
    </row>
    <row r="7" spans="2:38" s="10" customFormat="1" ht="15" customHeight="1" x14ac:dyDescent="0.25">
      <c r="B7" s="12"/>
      <c r="C7" s="142">
        <f>Сводные!D4</f>
        <v>12362.550923880011</v>
      </c>
      <c r="D7" s="142"/>
      <c r="E7" s="142"/>
      <c r="F7" s="142"/>
      <c r="G7" s="142"/>
      <c r="H7" s="142"/>
      <c r="I7" s="142"/>
      <c r="J7" s="51"/>
      <c r="K7" s="142">
        <f>Сводные!D5</f>
        <v>14550.125278066505</v>
      </c>
      <c r="L7" s="142"/>
      <c r="M7" s="142"/>
      <c r="N7" s="142"/>
      <c r="O7" s="142"/>
      <c r="P7" s="142"/>
      <c r="Q7" s="142"/>
      <c r="R7" s="142"/>
      <c r="S7" s="11"/>
      <c r="T7" s="142">
        <f>Сводные!D6</f>
        <v>10551.205078480007</v>
      </c>
      <c r="U7" s="142"/>
      <c r="V7" s="142"/>
      <c r="W7" s="142"/>
      <c r="X7" s="142"/>
      <c r="Y7" s="142"/>
      <c r="Z7" s="142"/>
      <c r="AA7" s="142"/>
      <c r="AB7" s="142"/>
      <c r="AC7" s="104"/>
      <c r="AI7" s="165">
        <v>4.8462769043734692E-2</v>
      </c>
      <c r="AJ7" s="165">
        <v>0.84698746290206051</v>
      </c>
      <c r="AK7" s="165">
        <v>0.82921671714041523</v>
      </c>
      <c r="AL7" s="166"/>
    </row>
    <row r="8" spans="2:38" s="10" customFormat="1" ht="15" customHeight="1" x14ac:dyDescent="0.25">
      <c r="B8" s="12"/>
      <c r="C8" s="142"/>
      <c r="D8" s="142"/>
      <c r="E8" s="142"/>
      <c r="F8" s="142"/>
      <c r="G8" s="142"/>
      <c r="H8" s="142"/>
      <c r="I8" s="142"/>
      <c r="J8" s="50"/>
      <c r="K8" s="142"/>
      <c r="L8" s="142"/>
      <c r="M8" s="142"/>
      <c r="N8" s="142"/>
      <c r="O8" s="142"/>
      <c r="P8" s="142"/>
      <c r="Q8" s="142"/>
      <c r="R8" s="142"/>
      <c r="S8" s="11"/>
      <c r="T8" s="142"/>
      <c r="U8" s="142"/>
      <c r="V8" s="142"/>
      <c r="W8" s="142"/>
      <c r="X8" s="142"/>
      <c r="Y8" s="142"/>
      <c r="Z8" s="142"/>
      <c r="AA8" s="142"/>
      <c r="AB8" s="142"/>
      <c r="AC8" s="104"/>
      <c r="AI8" s="165">
        <v>5.0066668556029245E-2</v>
      </c>
      <c r="AJ8" s="165">
        <v>0.8492991824159899</v>
      </c>
      <c r="AK8" s="165">
        <v>0.82103673876674144</v>
      </c>
      <c r="AL8" s="166"/>
    </row>
    <row r="9" spans="2:38" s="10" customFormat="1" ht="15" customHeight="1" x14ac:dyDescent="0.25">
      <c r="B9" s="12"/>
      <c r="C9" s="142"/>
      <c r="D9" s="142"/>
      <c r="E9" s="142"/>
      <c r="F9" s="142"/>
      <c r="G9" s="142"/>
      <c r="H9" s="142"/>
      <c r="I9" s="142"/>
      <c r="J9" s="8"/>
      <c r="K9" s="142"/>
      <c r="L9" s="142"/>
      <c r="M9" s="142"/>
      <c r="N9" s="142"/>
      <c r="O9" s="142"/>
      <c r="P9" s="142"/>
      <c r="Q9" s="142"/>
      <c r="R9" s="142"/>
      <c r="S9" s="4"/>
      <c r="T9" s="142"/>
      <c r="U9" s="142"/>
      <c r="V9" s="142"/>
      <c r="W9" s="142"/>
      <c r="X9" s="142"/>
      <c r="Y9" s="142"/>
      <c r="Z9" s="142"/>
      <c r="AA9" s="142"/>
      <c r="AB9" s="142"/>
      <c r="AC9" s="104"/>
      <c r="AI9" s="165">
        <v>4.8973860505178206E-2</v>
      </c>
      <c r="AJ9" s="165">
        <v>0.84678679524643041</v>
      </c>
      <c r="AK9" s="165">
        <v>0.83902996757481918</v>
      </c>
      <c r="AL9" s="166"/>
    </row>
    <row r="10" spans="2:38" s="10" customFormat="1" ht="15" customHeight="1" x14ac:dyDescent="0.4">
      <c r="B10" s="12"/>
      <c r="C10" s="142"/>
      <c r="D10" s="142"/>
      <c r="E10" s="142"/>
      <c r="F10" s="142"/>
      <c r="G10" s="142"/>
      <c r="H10" s="142"/>
      <c r="I10" s="142"/>
      <c r="J10" s="38"/>
      <c r="K10" s="142"/>
      <c r="L10" s="142"/>
      <c r="M10" s="142"/>
      <c r="N10" s="142"/>
      <c r="O10" s="142"/>
      <c r="P10" s="142"/>
      <c r="Q10" s="142"/>
      <c r="R10" s="142"/>
      <c r="S10" s="13"/>
      <c r="T10" s="142"/>
      <c r="U10" s="142"/>
      <c r="V10" s="142"/>
      <c r="W10" s="142"/>
      <c r="X10" s="142"/>
      <c r="Y10" s="142"/>
      <c r="Z10" s="142"/>
      <c r="AA10" s="142"/>
      <c r="AB10" s="142"/>
      <c r="AC10" s="100"/>
      <c r="AI10" s="165">
        <v>5.0073379215562083E-2</v>
      </c>
      <c r="AJ10" s="165">
        <v>0.85763507854459664</v>
      </c>
      <c r="AK10" s="165">
        <v>0.85939705905087815</v>
      </c>
      <c r="AL10" s="166"/>
    </row>
    <row r="11" spans="2:38" s="10" customFormat="1" ht="15" customHeight="1" x14ac:dyDescent="0.4">
      <c r="B11" s="12"/>
      <c r="C11" s="142"/>
      <c r="D11" s="142"/>
      <c r="E11" s="142"/>
      <c r="F11" s="142"/>
      <c r="G11" s="142"/>
      <c r="H11" s="142"/>
      <c r="I11" s="142"/>
      <c r="J11" s="53"/>
      <c r="K11" s="142"/>
      <c r="L11" s="142"/>
      <c r="M11" s="142"/>
      <c r="N11" s="142"/>
      <c r="O11" s="142"/>
      <c r="P11" s="142"/>
      <c r="Q11" s="142"/>
      <c r="R11" s="142"/>
      <c r="S11" s="13"/>
      <c r="T11" s="142"/>
      <c r="U11" s="142"/>
      <c r="V11" s="142"/>
      <c r="W11" s="142"/>
      <c r="X11" s="142"/>
      <c r="Y11" s="142"/>
      <c r="Z11" s="142"/>
      <c r="AA11" s="142"/>
      <c r="AB11" s="142"/>
      <c r="AC11" s="100"/>
      <c r="AI11" s="165">
        <v>5.1414247757275787E-2</v>
      </c>
      <c r="AJ11" s="165">
        <v>0.86607905236879146</v>
      </c>
      <c r="AK11" s="165">
        <v>0.86808694324330116</v>
      </c>
      <c r="AL11" s="166"/>
    </row>
    <row r="12" spans="2:38" s="10" customFormat="1" ht="15" customHeight="1" x14ac:dyDescent="0.4">
      <c r="B12" s="12"/>
      <c r="C12" s="142"/>
      <c r="D12" s="142"/>
      <c r="E12" s="142"/>
      <c r="F12" s="142"/>
      <c r="G12" s="142"/>
      <c r="H12" s="142"/>
      <c r="I12" s="142"/>
      <c r="J12" s="53"/>
      <c r="K12" s="142"/>
      <c r="L12" s="142"/>
      <c r="M12" s="142"/>
      <c r="N12" s="142"/>
      <c r="O12" s="142"/>
      <c r="P12" s="142"/>
      <c r="Q12" s="142"/>
      <c r="R12" s="142"/>
      <c r="S12" s="11"/>
      <c r="T12" s="142"/>
      <c r="U12" s="142"/>
      <c r="V12" s="142"/>
      <c r="W12" s="142"/>
      <c r="X12" s="142"/>
      <c r="Y12" s="142"/>
      <c r="Z12" s="142"/>
      <c r="AA12" s="142"/>
      <c r="AB12" s="142"/>
      <c r="AC12" s="104"/>
      <c r="AI12" s="165">
        <v>5.3299286212812637E-2</v>
      </c>
      <c r="AJ12" s="165">
        <v>0.86844099656280338</v>
      </c>
      <c r="AK12" s="165">
        <v>0.88364817584900035</v>
      </c>
      <c r="AL12" s="166"/>
    </row>
    <row r="13" spans="2:38" s="10" customFormat="1" ht="15" customHeight="1" x14ac:dyDescent="0.25">
      <c r="B13" s="12"/>
      <c r="C13" s="142"/>
      <c r="D13" s="142"/>
      <c r="E13" s="142"/>
      <c r="F13" s="142"/>
      <c r="G13" s="142"/>
      <c r="H13" s="142"/>
      <c r="I13" s="142"/>
      <c r="J13" s="50"/>
      <c r="K13" s="142"/>
      <c r="L13" s="142"/>
      <c r="M13" s="142"/>
      <c r="N13" s="142"/>
      <c r="O13" s="142"/>
      <c r="P13" s="142"/>
      <c r="Q13" s="142"/>
      <c r="R13" s="142"/>
      <c r="S13" s="11"/>
      <c r="T13" s="142"/>
      <c r="U13" s="142"/>
      <c r="V13" s="142"/>
      <c r="W13" s="142"/>
      <c r="X13" s="142"/>
      <c r="Y13" s="142"/>
      <c r="Z13" s="142"/>
      <c r="AA13" s="142"/>
      <c r="AB13" s="142"/>
      <c r="AC13" s="104"/>
      <c r="AI13" s="165">
        <v>5.4075793096531807E-2</v>
      </c>
      <c r="AJ13" s="165">
        <v>0.87193644865366327</v>
      </c>
      <c r="AK13" s="165">
        <v>0.88865709692314343</v>
      </c>
      <c r="AL13" s="166"/>
    </row>
    <row r="14" spans="2:38" s="10" customFormat="1" ht="15" customHeight="1" x14ac:dyDescent="0.25">
      <c r="B14" s="12"/>
      <c r="C14" s="142"/>
      <c r="D14" s="142"/>
      <c r="E14" s="142"/>
      <c r="F14" s="142"/>
      <c r="G14" s="142"/>
      <c r="H14" s="142"/>
      <c r="I14" s="142"/>
      <c r="J14" s="50"/>
      <c r="K14" s="142"/>
      <c r="L14" s="142"/>
      <c r="M14" s="142"/>
      <c r="N14" s="142"/>
      <c r="O14" s="142"/>
      <c r="P14" s="142"/>
      <c r="Q14" s="142"/>
      <c r="R14" s="142"/>
      <c r="S14" s="11"/>
      <c r="T14" s="142"/>
      <c r="U14" s="142"/>
      <c r="V14" s="142"/>
      <c r="W14" s="142"/>
      <c r="X14" s="142"/>
      <c r="Y14" s="142"/>
      <c r="Z14" s="142"/>
      <c r="AA14" s="142"/>
      <c r="AB14" s="142"/>
      <c r="AC14" s="104"/>
      <c r="AI14" s="165">
        <v>5.4496899661287214E-2</v>
      </c>
      <c r="AJ14" s="165">
        <v>0.86596814428935409</v>
      </c>
      <c r="AK14" s="165">
        <v>0.86983119311399304</v>
      </c>
      <c r="AL14" s="166"/>
    </row>
    <row r="15" spans="2:38" ht="16.899999999999999" customHeight="1" x14ac:dyDescent="0.25">
      <c r="B15" s="92"/>
      <c r="C15" s="142"/>
      <c r="D15" s="142"/>
      <c r="E15" s="142"/>
      <c r="F15" s="142"/>
      <c r="G15" s="142"/>
      <c r="H15" s="142"/>
      <c r="I15" s="142"/>
      <c r="J15" s="92"/>
      <c r="K15" s="142"/>
      <c r="L15" s="142"/>
      <c r="M15" s="142"/>
      <c r="N15" s="142"/>
      <c r="O15" s="142"/>
      <c r="P15" s="142"/>
      <c r="Q15" s="142"/>
      <c r="R15" s="142"/>
      <c r="S15" s="92"/>
      <c r="T15" s="142"/>
      <c r="U15" s="142"/>
      <c r="V15" s="142"/>
      <c r="W15" s="142"/>
      <c r="X15" s="142"/>
      <c r="Y15" s="142"/>
      <c r="Z15" s="142"/>
      <c r="AA15" s="142"/>
      <c r="AB15" s="142"/>
      <c r="AC15" s="92"/>
      <c r="AI15" s="162"/>
      <c r="AJ15" s="162"/>
      <c r="AK15" s="162"/>
      <c r="AL15" s="162"/>
    </row>
    <row r="16" spans="2:38" s="46" customFormat="1" ht="16.899999999999999" customHeight="1" x14ac:dyDescent="0.25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I16" s="162"/>
      <c r="AJ16" s="162"/>
      <c r="AK16" s="162"/>
      <c r="AL16" s="162"/>
    </row>
    <row r="17" spans="2:38" s="46" customFormat="1" ht="16.899999999999999" customHeight="1" x14ac:dyDescent="0.25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I17" s="162"/>
      <c r="AJ17" s="162"/>
      <c r="AK17" s="162"/>
      <c r="AL17" s="162"/>
    </row>
    <row r="18" spans="2:38" s="46" customFormat="1" ht="16.899999999999999" customHeight="1" x14ac:dyDescent="0.3"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1"/>
      <c r="R18" s="111"/>
      <c r="S18" s="111"/>
      <c r="T18" s="111"/>
      <c r="U18" s="111"/>
      <c r="V18" s="111"/>
      <c r="W18" s="111"/>
      <c r="X18" s="92"/>
      <c r="Y18" s="92"/>
      <c r="Z18" s="92"/>
      <c r="AA18" s="92"/>
      <c r="AB18" s="92"/>
      <c r="AC18" s="92"/>
      <c r="AI18" s="162"/>
      <c r="AJ18" s="162"/>
      <c r="AK18" s="162"/>
      <c r="AL18" s="162"/>
    </row>
    <row r="19" spans="2:38" s="46" customFormat="1" ht="16.899999999999999" customHeight="1" x14ac:dyDescent="0.3">
      <c r="B19" s="117" t="s">
        <v>33</v>
      </c>
      <c r="C19" s="147" t="s">
        <v>80</v>
      </c>
      <c r="D19" s="147"/>
      <c r="E19" s="147" t="s">
        <v>76</v>
      </c>
      <c r="F19" s="147"/>
      <c r="G19" s="147" t="s">
        <v>77</v>
      </c>
      <c r="H19" s="147"/>
      <c r="I19" s="148" t="s">
        <v>78</v>
      </c>
      <c r="J19" s="148"/>
      <c r="K19" s="148"/>
      <c r="L19" s="148" t="s">
        <v>79</v>
      </c>
      <c r="M19" s="148"/>
      <c r="N19" s="148"/>
      <c r="O19" s="92"/>
      <c r="P19" s="106"/>
      <c r="Q19" s="117" t="s">
        <v>82</v>
      </c>
      <c r="R19" s="147" t="s">
        <v>83</v>
      </c>
      <c r="S19" s="147"/>
      <c r="T19" s="129" t="s">
        <v>80</v>
      </c>
      <c r="U19" s="148" t="s">
        <v>76</v>
      </c>
      <c r="V19" s="148"/>
      <c r="W19" s="147" t="s">
        <v>77</v>
      </c>
      <c r="X19" s="147"/>
      <c r="Y19" s="147" t="s">
        <v>78</v>
      </c>
      <c r="Z19" s="147"/>
      <c r="AA19" s="147"/>
      <c r="AB19" s="147"/>
      <c r="AC19" s="130"/>
    </row>
    <row r="20" spans="2:38" ht="12.6" customHeight="1" x14ac:dyDescent="0.25">
      <c r="B20" s="118"/>
      <c r="C20" s="116" t="s">
        <v>3</v>
      </c>
      <c r="D20" s="116" t="s">
        <v>4</v>
      </c>
      <c r="E20" s="116" t="s">
        <v>3</v>
      </c>
      <c r="F20" s="116" t="s">
        <v>4</v>
      </c>
      <c r="G20" s="116" t="s">
        <v>3</v>
      </c>
      <c r="H20" s="116" t="s">
        <v>4</v>
      </c>
      <c r="I20" s="148"/>
      <c r="J20" s="148"/>
      <c r="K20" s="148"/>
      <c r="L20" s="148"/>
      <c r="M20" s="148"/>
      <c r="N20" s="148"/>
      <c r="O20" s="92"/>
      <c r="P20" s="106"/>
      <c r="Q20" s="155" t="str">
        <f>Сводные!B131</f>
        <v>Филиалы</v>
      </c>
      <c r="R20" s="114" t="str">
        <f>Сводные!C131</f>
        <v>0d</v>
      </c>
      <c r="S20" s="106"/>
      <c r="T20" s="115">
        <f>Сводные!F131</f>
        <v>196075.73115835091</v>
      </c>
      <c r="U20" s="160">
        <f>Сводные!G131</f>
        <v>17835.472193029185</v>
      </c>
      <c r="V20" s="160"/>
      <c r="W20" s="160">
        <f>Сводные!H131</f>
        <v>4608.7203429799411</v>
      </c>
      <c r="X20" s="160"/>
      <c r="Y20" s="154"/>
      <c r="Z20" s="154"/>
      <c r="AA20" s="154"/>
      <c r="AB20" s="154"/>
      <c r="AC20" s="4"/>
    </row>
    <row r="21" spans="2:38" ht="14.45" customHeight="1" x14ac:dyDescent="0.25">
      <c r="B21" s="113" t="str">
        <f>Сводные!B30</f>
        <v>АКФ</v>
      </c>
      <c r="C21" s="115">
        <f>Сводные!C30</f>
        <v>4789.5026800200003</v>
      </c>
      <c r="D21" s="115">
        <f>Сводные!D30</f>
        <v>200.95130628999999</v>
      </c>
      <c r="E21" s="119">
        <f>Сводные!E30</f>
        <v>0.11422142514009126</v>
      </c>
      <c r="F21" s="120">
        <f>Сводные!F30</f>
        <v>0.26252173230044096</v>
      </c>
      <c r="G21" s="119">
        <f>Сводные!G30</f>
        <v>1.6942675632281912E-2</v>
      </c>
      <c r="H21" s="120">
        <f>Сводные!H30</f>
        <v>-1.9054730428390454E-2</v>
      </c>
      <c r="I21" s="153"/>
      <c r="J21" s="153"/>
      <c r="K21" s="153"/>
      <c r="L21" s="153"/>
      <c r="M21" s="153"/>
      <c r="N21" s="153"/>
      <c r="O21" s="92"/>
      <c r="P21" s="106"/>
      <c r="Q21" s="155"/>
      <c r="R21" s="114" t="str">
        <f>Сводные!C132</f>
        <v>1-30d</v>
      </c>
      <c r="S21" s="106"/>
      <c r="T21" s="115">
        <f>Сводные!F132</f>
        <v>1241.6654056400002</v>
      </c>
      <c r="U21" s="160">
        <f>Сводные!G132</f>
        <v>318.78228944000057</v>
      </c>
      <c r="V21" s="160"/>
      <c r="W21" s="160">
        <f>Сводные!H132</f>
        <v>-7.0553511599989633</v>
      </c>
      <c r="X21" s="160"/>
      <c r="Y21" s="154"/>
      <c r="Z21" s="154"/>
      <c r="AA21" s="154"/>
      <c r="AB21" s="154"/>
      <c r="AC21" s="4"/>
    </row>
    <row r="22" spans="2:38" ht="14.45" customHeight="1" x14ac:dyDescent="0.25">
      <c r="B22" s="113" t="str">
        <f>Сводные!B31</f>
        <v>АСФ</v>
      </c>
      <c r="C22" s="115">
        <f>Сводные!C31</f>
        <v>8920.3292582399972</v>
      </c>
      <c r="D22" s="115">
        <f>Сводные!D31</f>
        <v>485.25232229999995</v>
      </c>
      <c r="E22" s="119">
        <f>Сводные!E31</f>
        <v>0.14278872158520906</v>
      </c>
      <c r="F22" s="120">
        <f>Сводные!F31</f>
        <v>0.43058354730443971</v>
      </c>
      <c r="G22" s="119">
        <f>Сводные!G31</f>
        <v>3.6365816509547289E-2</v>
      </c>
      <c r="H22" s="120">
        <f>Сводные!H31</f>
        <v>2.0461736545163811E-2</v>
      </c>
      <c r="I22" s="153"/>
      <c r="J22" s="153"/>
      <c r="K22" s="153"/>
      <c r="L22" s="153"/>
      <c r="M22" s="153"/>
      <c r="N22" s="153"/>
      <c r="O22" s="92"/>
      <c r="P22" s="106"/>
      <c r="Q22" s="155"/>
      <c r="R22" s="114" t="str">
        <f>Сводные!C133</f>
        <v>31-60d</v>
      </c>
      <c r="S22" s="106"/>
      <c r="T22" s="115">
        <f>Сводные!F133</f>
        <v>655.10746847999974</v>
      </c>
      <c r="U22" s="160">
        <f>Сводные!G133</f>
        <v>147.17006871999962</v>
      </c>
      <c r="V22" s="160"/>
      <c r="W22" s="160">
        <f>Сводные!H133</f>
        <v>110.42263748999983</v>
      </c>
      <c r="X22" s="160"/>
      <c r="Y22" s="154"/>
      <c r="Z22" s="154"/>
      <c r="AA22" s="154"/>
      <c r="AB22" s="154"/>
      <c r="AC22" s="4"/>
    </row>
    <row r="23" spans="2:38" x14ac:dyDescent="0.25">
      <c r="B23" s="113" t="str">
        <f>Сводные!B32</f>
        <v>АФ</v>
      </c>
      <c r="C23" s="115">
        <f>Сводные!C32</f>
        <v>28022.885434930016</v>
      </c>
      <c r="D23" s="115">
        <f>Сводные!D32</f>
        <v>1019.0804144799998</v>
      </c>
      <c r="E23" s="119">
        <f>Сводные!E32</f>
        <v>0.12786001579836848</v>
      </c>
      <c r="F23" s="120">
        <f>Сводные!F32</f>
        <v>0.26131334544441365</v>
      </c>
      <c r="G23" s="119">
        <f>Сводные!G32</f>
        <v>2.1777756575135143E-2</v>
      </c>
      <c r="H23" s="120">
        <f>Сводные!H32</f>
        <v>4.8533008307960035E-2</v>
      </c>
      <c r="I23" s="153"/>
      <c r="J23" s="153"/>
      <c r="K23" s="153"/>
      <c r="L23" s="153"/>
      <c r="M23" s="153"/>
      <c r="N23" s="153"/>
      <c r="O23" s="92"/>
      <c r="P23" s="106"/>
      <c r="Q23" s="155"/>
      <c r="R23" s="114" t="str">
        <f>Сводные!C134</f>
        <v>61-91d</v>
      </c>
      <c r="S23" s="106"/>
      <c r="T23" s="115">
        <f>Сводные!F134</f>
        <v>474.69052854000012</v>
      </c>
      <c r="U23" s="160">
        <f>Сводные!G134</f>
        <v>12.512266420000117</v>
      </c>
      <c r="V23" s="160"/>
      <c r="W23" s="160">
        <f>Сводные!H134</f>
        <v>40.544526690000112</v>
      </c>
      <c r="X23" s="160"/>
      <c r="Y23" s="154"/>
      <c r="Z23" s="154"/>
      <c r="AA23" s="154"/>
      <c r="AB23" s="154"/>
      <c r="AC23" s="4"/>
    </row>
    <row r="24" spans="2:38" x14ac:dyDescent="0.25">
      <c r="B24" s="113" t="str">
        <f>Сводные!B33</f>
        <v>ВКФ</v>
      </c>
      <c r="C24" s="115">
        <f>Сводные!C33</f>
        <v>4828.7257334900005</v>
      </c>
      <c r="D24" s="115">
        <f>Сводные!D33</f>
        <v>285.77764167999999</v>
      </c>
      <c r="E24" s="119">
        <f>Сводные!E33</f>
        <v>0.10545051517677329</v>
      </c>
      <c r="F24" s="120">
        <f>Сводные!F33</f>
        <v>0.33468629844171272</v>
      </c>
      <c r="G24" s="119">
        <f>Сводные!G33</f>
        <v>2.1539397459377829E-2</v>
      </c>
      <c r="H24" s="120">
        <f>Сводные!H33</f>
        <v>2.1897544352294851E-2</v>
      </c>
      <c r="I24" s="153"/>
      <c r="J24" s="153"/>
      <c r="K24" s="153"/>
      <c r="L24" s="153"/>
      <c r="M24" s="153"/>
      <c r="N24" s="153"/>
      <c r="O24" s="92"/>
      <c r="P24" s="106"/>
      <c r="Q24" s="155"/>
      <c r="R24" s="114" t="str">
        <f>Сводные!C135</f>
        <v>91d</v>
      </c>
      <c r="S24" s="106"/>
      <c r="T24" s="115">
        <f>Сводные!F135</f>
        <v>6996.4212042300123</v>
      </c>
      <c r="U24" s="160">
        <f>Сводные!G135</f>
        <v>1745.2142199100081</v>
      </c>
      <c r="V24" s="160"/>
      <c r="W24" s="160">
        <f>Сводные!H135</f>
        <v>-136.08671045999017</v>
      </c>
      <c r="X24" s="160"/>
      <c r="Y24" s="154"/>
      <c r="Z24" s="154"/>
      <c r="AA24" s="154"/>
      <c r="AB24" s="154"/>
      <c r="AC24" s="4"/>
    </row>
    <row r="25" spans="2:38" x14ac:dyDescent="0.25">
      <c r="B25" s="113" t="str">
        <f>Сводные!B34</f>
        <v>ЖФ</v>
      </c>
      <c r="C25" s="115">
        <f>Сводные!C34</f>
        <v>28049.014658109994</v>
      </c>
      <c r="D25" s="115">
        <f>Сводные!D34</f>
        <v>1185.5807172200002</v>
      </c>
      <c r="E25" s="119">
        <f>Сводные!E34</f>
        <v>9.6764360517777703E-2</v>
      </c>
      <c r="F25" s="120">
        <f>Сводные!F34</f>
        <v>0.31467928952059232</v>
      </c>
      <c r="G25" s="119">
        <f>Сводные!G34</f>
        <v>1.2376528564844502E-2</v>
      </c>
      <c r="H25" s="120">
        <f>Сводные!H34</f>
        <v>-4.126811417414733E-2</v>
      </c>
      <c r="I25" s="153"/>
      <c r="J25" s="153"/>
      <c r="K25" s="153"/>
      <c r="L25" s="153"/>
      <c r="M25" s="153"/>
      <c r="N25" s="153"/>
      <c r="O25" s="92"/>
      <c r="P25" s="106"/>
      <c r="Q25" s="155"/>
      <c r="R25" s="114" t="str">
        <f>Сводные!C136</f>
        <v>Total</v>
      </c>
      <c r="S25" s="106"/>
      <c r="T25" s="115">
        <f>Сводные!F136</f>
        <v>205443.61576524097</v>
      </c>
      <c r="U25" s="160">
        <f>Сводные!G136</f>
        <v>20059.151037519245</v>
      </c>
      <c r="V25" s="160"/>
      <c r="W25" s="160">
        <f>Сводные!H136</f>
        <v>4616.5454455400177</v>
      </c>
      <c r="X25" s="160"/>
      <c r="Y25" s="154"/>
      <c r="Z25" s="154"/>
      <c r="AA25" s="154"/>
      <c r="AB25" s="154"/>
      <c r="AC25" s="4"/>
    </row>
    <row r="26" spans="2:38" x14ac:dyDescent="0.25">
      <c r="B26" s="113" t="str">
        <f>Сводные!B35</f>
        <v>КЗФ</v>
      </c>
      <c r="C26" s="115">
        <f>Сводные!C35</f>
        <v>16015.394392560009</v>
      </c>
      <c r="D26" s="115">
        <f>Сводные!D35</f>
        <v>538.93460651999999</v>
      </c>
      <c r="E26" s="119">
        <f>Сводные!E35</f>
        <v>0.13786135688795675</v>
      </c>
      <c r="F26" s="120">
        <f>Сводные!F35</f>
        <v>0.28139006318496884</v>
      </c>
      <c r="G26" s="119">
        <f>Сводные!G35</f>
        <v>2.7039999188156694E-2</v>
      </c>
      <c r="H26" s="120">
        <f>Сводные!H35</f>
        <v>2.9883808412245694E-2</v>
      </c>
      <c r="I26" s="153"/>
      <c r="J26" s="153"/>
      <c r="K26" s="153"/>
      <c r="L26" s="153"/>
      <c r="M26" s="153"/>
      <c r="N26" s="153"/>
      <c r="O26" s="92"/>
      <c r="P26" s="106"/>
      <c r="Q26" s="155" t="str">
        <f>Сводные!B137</f>
        <v>МСБ</v>
      </c>
      <c r="R26" s="114" t="str">
        <f>Сводные!C137</f>
        <v>0d</v>
      </c>
      <c r="S26" s="106"/>
      <c r="T26" s="115">
        <f>Сводные!F137</f>
        <v>6444.7043417900031</v>
      </c>
      <c r="U26" s="160">
        <f>Сводные!G137</f>
        <v>-77.276290939998034</v>
      </c>
      <c r="V26" s="160"/>
      <c r="W26" s="160">
        <f>Сводные!H137</f>
        <v>-370.27421930999571</v>
      </c>
      <c r="X26" s="160"/>
      <c r="Y26" s="154"/>
      <c r="Z26" s="154"/>
      <c r="AA26" s="154"/>
      <c r="AB26" s="154"/>
      <c r="AC26" s="4"/>
    </row>
    <row r="27" spans="2:38" x14ac:dyDescent="0.25">
      <c r="B27" s="113" t="str">
        <f>Сводные!B36</f>
        <v>КСФ</v>
      </c>
      <c r="C27" s="115">
        <f>Сводные!C36</f>
        <v>3993.5627314199996</v>
      </c>
      <c r="D27" s="115">
        <f>Сводные!D36</f>
        <v>155.09979945999999</v>
      </c>
      <c r="E27" s="119">
        <f>Сводные!E36</f>
        <v>0.17338486226962302</v>
      </c>
      <c r="F27" s="120">
        <f>Сводные!F36</f>
        <v>9.4400555130527142E-3</v>
      </c>
      <c r="G27" s="119">
        <f>Сводные!G36</f>
        <v>2.5195666642431114E-2</v>
      </c>
      <c r="H27" s="120">
        <f>Сводные!H36</f>
        <v>1.1162511209830139E-2</v>
      </c>
      <c r="I27" s="153"/>
      <c r="J27" s="153"/>
      <c r="K27" s="153"/>
      <c r="L27" s="153"/>
      <c r="M27" s="153"/>
      <c r="N27" s="153"/>
      <c r="O27" s="92"/>
      <c r="P27" s="106"/>
      <c r="Q27" s="155"/>
      <c r="R27" s="114" t="str">
        <f>Сводные!C138</f>
        <v>1-30d</v>
      </c>
      <c r="S27" s="106"/>
      <c r="T27" s="115">
        <f>Сводные!F138</f>
        <v>433.86888902999993</v>
      </c>
      <c r="U27" s="160">
        <f>Сводные!G138</f>
        <v>329.05770914999994</v>
      </c>
      <c r="V27" s="160"/>
      <c r="W27" s="160">
        <f>Сводные!H138</f>
        <v>103.87122169999986</v>
      </c>
      <c r="X27" s="160"/>
      <c r="Y27" s="154"/>
      <c r="Z27" s="154"/>
      <c r="AA27" s="154"/>
      <c r="AB27" s="154"/>
      <c r="AC27" s="4"/>
    </row>
    <row r="28" spans="2:38" x14ac:dyDescent="0.25">
      <c r="B28" s="113" t="str">
        <f>Сводные!B37</f>
        <v>КФ</v>
      </c>
      <c r="C28" s="115">
        <f>Сводные!C37</f>
        <v>6424.9008235200008</v>
      </c>
      <c r="D28" s="115">
        <f>Сводные!D37</f>
        <v>590.48989009000002</v>
      </c>
      <c r="E28" s="119">
        <f>Сводные!E37</f>
        <v>-8.1208828180657666E-2</v>
      </c>
      <c r="F28" s="120">
        <f>Сводные!F37</f>
        <v>0.15297854444861847</v>
      </c>
      <c r="G28" s="119">
        <f>Сводные!G37</f>
        <v>-1.4683539262825396E-2</v>
      </c>
      <c r="H28" s="120">
        <f>Сводные!H37</f>
        <v>-6.939422298747755E-2</v>
      </c>
      <c r="I28" s="153"/>
      <c r="J28" s="153"/>
      <c r="K28" s="153"/>
      <c r="L28" s="153"/>
      <c r="M28" s="153"/>
      <c r="N28" s="153"/>
      <c r="O28" s="92"/>
      <c r="P28" s="106"/>
      <c r="Q28" s="155"/>
      <c r="R28" s="114" t="str">
        <f>Сводные!C139</f>
        <v>31-60d</v>
      </c>
      <c r="S28" s="106"/>
      <c r="T28" s="115">
        <f>Сводные!F139</f>
        <v>121.70789346000001</v>
      </c>
      <c r="U28" s="160">
        <f>Сводные!G139</f>
        <v>121.70789346000001</v>
      </c>
      <c r="V28" s="160"/>
      <c r="W28" s="160">
        <f>Сводные!H139</f>
        <v>121.70789346000001</v>
      </c>
      <c r="X28" s="160"/>
      <c r="Y28" s="154"/>
      <c r="Z28" s="154"/>
      <c r="AA28" s="154"/>
      <c r="AB28" s="154"/>
      <c r="AC28" s="4"/>
    </row>
    <row r="29" spans="2:38" x14ac:dyDescent="0.25">
      <c r="B29" s="113" t="str">
        <f>Сводные!B38</f>
        <v>КШФ</v>
      </c>
      <c r="C29" s="115">
        <f>Сводные!C38</f>
        <v>4573.2098747399996</v>
      </c>
      <c r="D29" s="115">
        <f>Сводные!D38</f>
        <v>142.55533133</v>
      </c>
      <c r="E29" s="119">
        <f>Сводные!E38</f>
        <v>0.14674111643782095</v>
      </c>
      <c r="F29" s="120">
        <f>Сводные!F38</f>
        <v>0.31428187257478313</v>
      </c>
      <c r="G29" s="119">
        <f>Сводные!G38</f>
        <v>2.7305057453537396E-2</v>
      </c>
      <c r="H29" s="120">
        <f>Сводные!H38</f>
        <v>2.4518659023102352E-2</v>
      </c>
      <c r="I29" s="153"/>
      <c r="J29" s="153"/>
      <c r="K29" s="153"/>
      <c r="L29" s="153"/>
      <c r="M29" s="153"/>
      <c r="N29" s="153"/>
      <c r="O29" s="92"/>
      <c r="P29" s="106"/>
      <c r="Q29" s="155"/>
      <c r="R29" s="114" t="str">
        <f>Сводные!C140</f>
        <v>61-91d</v>
      </c>
      <c r="S29" s="106"/>
      <c r="T29" s="115">
        <f>Сводные!F140</f>
        <v>0</v>
      </c>
      <c r="U29" s="160">
        <f>Сводные!G140</f>
        <v>0</v>
      </c>
      <c r="V29" s="160"/>
      <c r="W29" s="160">
        <f>Сводные!H140</f>
        <v>-31.597065699999998</v>
      </c>
      <c r="X29" s="160"/>
      <c r="Y29" s="154"/>
      <c r="Z29" s="154"/>
      <c r="AA29" s="154"/>
      <c r="AB29" s="154"/>
      <c r="AC29" s="4"/>
    </row>
    <row r="30" spans="2:38" x14ac:dyDescent="0.25">
      <c r="B30" s="113" t="str">
        <f>Сводные!B39</f>
        <v>ПФ</v>
      </c>
      <c r="C30" s="115">
        <f>Сводные!C39</f>
        <v>7359.9621981200044</v>
      </c>
      <c r="D30" s="115">
        <f>Сводные!D39</f>
        <v>386.73350963000007</v>
      </c>
      <c r="E30" s="119">
        <f>Сводные!E39</f>
        <v>0.13995244897855863</v>
      </c>
      <c r="F30" s="120">
        <f>Сводные!F39</f>
        <v>0.380553558989287</v>
      </c>
      <c r="G30" s="119">
        <f>Сводные!G39</f>
        <v>2.6363540244100925E-2</v>
      </c>
      <c r="H30" s="120">
        <f>Сводные!H39</f>
        <v>4.7046605456016355E-2</v>
      </c>
      <c r="I30" s="153"/>
      <c r="J30" s="153"/>
      <c r="K30" s="153"/>
      <c r="L30" s="153"/>
      <c r="M30" s="153"/>
      <c r="N30" s="153"/>
      <c r="O30" s="92"/>
      <c r="P30" s="106"/>
      <c r="Q30" s="155"/>
      <c r="R30" s="114" t="str">
        <f>Сводные!C141</f>
        <v>91d</v>
      </c>
      <c r="S30" s="106"/>
      <c r="T30" s="115">
        <f>Сводные!F141</f>
        <v>285.16915582999997</v>
      </c>
      <c r="U30" s="160">
        <f>Сводные!G141</f>
        <v>113.56037092999995</v>
      </c>
      <c r="V30" s="160"/>
      <c r="W30" s="160">
        <f>Сводные!H141</f>
        <v>8.891869980000024</v>
      </c>
      <c r="X30" s="160"/>
      <c r="Y30" s="154"/>
      <c r="Z30" s="154"/>
      <c r="AA30" s="154"/>
      <c r="AB30" s="154"/>
      <c r="AC30" s="4"/>
    </row>
    <row r="31" spans="2:38" ht="14.45" customHeight="1" x14ac:dyDescent="0.25">
      <c r="B31" s="113" t="str">
        <f>Сводные!B40</f>
        <v>СФ</v>
      </c>
      <c r="C31" s="115">
        <f>Сводные!C40</f>
        <v>5143.0188847700001</v>
      </c>
      <c r="D31" s="115">
        <f>Сводные!D40</f>
        <v>259.83625293</v>
      </c>
      <c r="E31" s="119">
        <f>Сводные!E40</f>
        <v>0.10453997219574451</v>
      </c>
      <c r="F31" s="120">
        <f>Сводные!F40</f>
        <v>0.43554467405422903</v>
      </c>
      <c r="G31" s="119">
        <f>Сводные!G40</f>
        <v>3.169463863897426E-2</v>
      </c>
      <c r="H31" s="120">
        <f>Сводные!H40</f>
        <v>4.8625747856589907E-2</v>
      </c>
      <c r="I31" s="153"/>
      <c r="J31" s="153"/>
      <c r="K31" s="153"/>
      <c r="L31" s="153"/>
      <c r="M31" s="153"/>
      <c r="N31" s="153"/>
      <c r="O31" s="92"/>
      <c r="P31" s="106"/>
      <c r="Q31" s="155"/>
      <c r="R31" s="114" t="str">
        <f>Сводные!C142</f>
        <v>Total</v>
      </c>
      <c r="S31" s="106"/>
      <c r="T31" s="115">
        <f>Сводные!F142</f>
        <v>7285.4502801100025</v>
      </c>
      <c r="U31" s="160">
        <f>Сводные!G142</f>
        <v>487.04968260000169</v>
      </c>
      <c r="V31" s="160"/>
      <c r="W31" s="160">
        <f>Сводные!H142</f>
        <v>-167.40029986999616</v>
      </c>
      <c r="X31" s="160"/>
      <c r="Y31" s="154"/>
      <c r="Z31" s="154"/>
      <c r="AA31" s="154"/>
      <c r="AB31" s="154"/>
      <c r="AC31" s="4"/>
      <c r="AD31" s="35"/>
      <c r="AE31" s="35"/>
    </row>
    <row r="32" spans="2:38" x14ac:dyDescent="0.25">
      <c r="B32" s="113" t="str">
        <f>Сводные!B41</f>
        <v>ТКФ</v>
      </c>
      <c r="C32" s="115">
        <f>Сводные!C41</f>
        <v>27937.879692510007</v>
      </c>
      <c r="D32" s="115">
        <f>Сводные!D41</f>
        <v>1443.6987269999997</v>
      </c>
      <c r="E32" s="119">
        <f>Сводные!E41</f>
        <v>7.405486662805516E-2</v>
      </c>
      <c r="F32" s="120">
        <f>Сводные!F41</f>
        <v>0.34283495086539895</v>
      </c>
      <c r="G32" s="119">
        <f>Сводные!G41</f>
        <v>1.6792811663653984E-2</v>
      </c>
      <c r="H32" s="120">
        <f>Сводные!H41</f>
        <v>3.7969178126166847E-2</v>
      </c>
      <c r="I32" s="153"/>
      <c r="J32" s="153"/>
      <c r="K32" s="153"/>
      <c r="L32" s="153"/>
      <c r="M32" s="153"/>
      <c r="N32" s="153"/>
      <c r="O32" s="92"/>
      <c r="P32" s="106"/>
      <c r="Q32" s="155" t="str">
        <f>Сводные!B143</f>
        <v>АВТО</v>
      </c>
      <c r="R32" s="114" t="str">
        <f>Сводные!C143</f>
        <v>0d</v>
      </c>
      <c r="S32" s="106"/>
      <c r="T32" s="115">
        <f>Сводные!F143</f>
        <v>7784.3978119000058</v>
      </c>
      <c r="U32" s="160">
        <f>Сводные!G143</f>
        <v>-1627.0073570100212</v>
      </c>
      <c r="V32" s="160"/>
      <c r="W32" s="160">
        <f>Сводные!H143</f>
        <v>-274.87271846999101</v>
      </c>
      <c r="X32" s="160"/>
      <c r="Y32" s="154"/>
      <c r="Z32" s="154"/>
      <c r="AA32" s="154"/>
      <c r="AB32" s="154"/>
      <c r="AC32" s="4"/>
      <c r="AD32" s="35"/>
      <c r="AE32" s="35"/>
    </row>
    <row r="33" spans="1:29" ht="15" customHeight="1" x14ac:dyDescent="0.25">
      <c r="B33" s="113" t="str">
        <f>Сводные!B42</f>
        <v>ТНФ</v>
      </c>
      <c r="C33" s="115">
        <f>Сводные!C42</f>
        <v>17347.235925820016</v>
      </c>
      <c r="D33" s="115">
        <f>Сводные!D42</f>
        <v>450.19259968000006</v>
      </c>
      <c r="E33" s="119">
        <f>Сводные!E42</f>
        <v>0.1432303707278253</v>
      </c>
      <c r="F33" s="120">
        <f>Сводные!F42</f>
        <v>0.45832650650304019</v>
      </c>
      <c r="G33" s="119">
        <f>Сводные!G42</f>
        <v>4.7188461685413907E-2</v>
      </c>
      <c r="H33" s="120">
        <f>Сводные!H42</f>
        <v>-6.0817154179866773E-2</v>
      </c>
      <c r="I33" s="153"/>
      <c r="J33" s="153"/>
      <c r="K33" s="153"/>
      <c r="L33" s="153"/>
      <c r="M33" s="153"/>
      <c r="N33" s="153"/>
      <c r="O33" s="92"/>
      <c r="P33" s="106"/>
      <c r="Q33" s="155"/>
      <c r="R33" s="114" t="str">
        <f>Сводные!C144</f>
        <v>1-30d</v>
      </c>
      <c r="S33" s="106"/>
      <c r="T33" s="115">
        <f>Сводные!F144</f>
        <v>626.26527008999983</v>
      </c>
      <c r="U33" s="160">
        <f>Сводные!G144</f>
        <v>-109.62643799000057</v>
      </c>
      <c r="V33" s="160"/>
      <c r="W33" s="160">
        <f>Сводные!H144</f>
        <v>-6.0107947100004822</v>
      </c>
      <c r="X33" s="160"/>
      <c r="Y33" s="154"/>
      <c r="Z33" s="154"/>
      <c r="AA33" s="154"/>
      <c r="AB33" s="154"/>
      <c r="AC33" s="4"/>
    </row>
    <row r="34" spans="1:29" ht="15" customHeight="1" x14ac:dyDescent="0.25">
      <c r="B34" s="113" t="str">
        <f>Сводные!B43</f>
        <v>УФ</v>
      </c>
      <c r="C34" s="115">
        <f>Сводные!C43</f>
        <v>1136.32081687</v>
      </c>
      <c r="D34" s="115">
        <f>Сводные!D43</f>
        <v>54.843140819999995</v>
      </c>
      <c r="E34" s="119">
        <f>Сводные!E43</f>
        <v>0.10785648449670915</v>
      </c>
      <c r="F34" s="120">
        <f>Сводные!F43</f>
        <v>0.32984018403951576</v>
      </c>
      <c r="G34" s="119">
        <f>Сводные!G43</f>
        <v>-4.4897653727061781E-2</v>
      </c>
      <c r="H34" s="120">
        <f>Сводные!H43</f>
        <v>6.6242922161253048E-2</v>
      </c>
      <c r="I34" s="153"/>
      <c r="J34" s="153"/>
      <c r="K34" s="153"/>
      <c r="L34" s="153"/>
      <c r="M34" s="153"/>
      <c r="N34" s="153"/>
      <c r="O34" s="92"/>
      <c r="P34" s="106"/>
      <c r="Q34" s="155"/>
      <c r="R34" s="114" t="str">
        <f>Сводные!C145</f>
        <v>31-60d</v>
      </c>
      <c r="S34" s="106"/>
      <c r="T34" s="115">
        <f>Сводные!F145</f>
        <v>171.87140798000004</v>
      </c>
      <c r="U34" s="160">
        <f>Сводные!G145</f>
        <v>-135.43742338000001</v>
      </c>
      <c r="V34" s="160"/>
      <c r="W34" s="160">
        <f>Сводные!H145</f>
        <v>-27.510801869999938</v>
      </c>
      <c r="X34" s="160"/>
      <c r="Y34" s="154"/>
      <c r="Z34" s="154"/>
      <c r="AA34" s="154"/>
      <c r="AB34" s="154"/>
      <c r="AC34" s="4"/>
    </row>
    <row r="35" spans="1:29" s="34" customFormat="1" ht="15" customHeight="1" x14ac:dyDescent="0.25">
      <c r="A35" s="46"/>
      <c r="B35" s="113" t="str">
        <f>Сводные!B44</f>
        <v>ШФ</v>
      </c>
      <c r="C35" s="115">
        <f>Сводные!C44</f>
        <v>40689.465556699986</v>
      </c>
      <c r="D35" s="115">
        <f>Сводные!D44</f>
        <v>915.94991078999999</v>
      </c>
      <c r="E35" s="119">
        <f>Сводные!E44</f>
        <v>0.11418411572039044</v>
      </c>
      <c r="F35" s="120">
        <f>Сводные!F44</f>
        <v>0.29871272347261324</v>
      </c>
      <c r="G35" s="119">
        <f>Сводные!G44</f>
        <v>2.7583936050026736E-2</v>
      </c>
      <c r="H35" s="120">
        <f>Сводные!H44</f>
        <v>-2.7817171441380628E-2</v>
      </c>
      <c r="I35" s="153"/>
      <c r="J35" s="153"/>
      <c r="K35" s="153"/>
      <c r="L35" s="153"/>
      <c r="M35" s="153"/>
      <c r="N35" s="153"/>
      <c r="O35" s="92"/>
      <c r="P35" s="106"/>
      <c r="Q35" s="155"/>
      <c r="R35" s="114" t="str">
        <f>Сводные!C146</f>
        <v>61-91d</v>
      </c>
      <c r="S35" s="106"/>
      <c r="T35" s="115">
        <f>Сводные!F146</f>
        <v>162.03870658000002</v>
      </c>
      <c r="U35" s="160">
        <f>Сводные!G146</f>
        <v>-30.342670699999957</v>
      </c>
      <c r="V35" s="160"/>
      <c r="W35" s="160">
        <f>Сводные!H146</f>
        <v>32.727055610000036</v>
      </c>
      <c r="X35" s="160"/>
      <c r="Y35" s="154"/>
      <c r="Z35" s="154"/>
      <c r="AA35" s="154"/>
      <c r="AB35" s="154"/>
      <c r="AC35" s="4"/>
    </row>
    <row r="36" spans="1:29" ht="15" customHeight="1" x14ac:dyDescent="0.25"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92"/>
      <c r="P36" s="106"/>
      <c r="Q36" s="155"/>
      <c r="R36" s="114" t="str">
        <f>Сводные!C147</f>
        <v>91d</v>
      </c>
      <c r="S36" s="106"/>
      <c r="T36" s="115">
        <f>Сводные!F147</f>
        <v>2121.1663479200001</v>
      </c>
      <c r="U36" s="160">
        <f>Сводные!G147</f>
        <v>756.85671269000022</v>
      </c>
      <c r="V36" s="160"/>
      <c r="W36" s="160">
        <f>Сводные!H147</f>
        <v>7.407094240000788</v>
      </c>
      <c r="X36" s="160"/>
      <c r="Y36" s="154"/>
      <c r="Z36" s="154"/>
      <c r="AA36" s="154"/>
      <c r="AB36" s="154"/>
      <c r="AC36" s="4"/>
    </row>
    <row r="37" spans="1:29" ht="23.45" customHeight="1" x14ac:dyDescent="0.3">
      <c r="B37" s="117" t="s">
        <v>90</v>
      </c>
      <c r="C37" s="137">
        <f>Сводные!C45</f>
        <v>205231.40866182002</v>
      </c>
      <c r="D37" s="137">
        <f>Сводные!D45</f>
        <v>8114.9761702200003</v>
      </c>
      <c r="E37" s="135">
        <f>Сводные!E45</f>
        <v>0.10818893597984292</v>
      </c>
      <c r="F37" s="136">
        <f>Сводные!F45</f>
        <v>0.30706582433171858</v>
      </c>
      <c r="G37" s="135">
        <f>Сводные!G45</f>
        <v>2.2975513264572811E-2</v>
      </c>
      <c r="H37" s="136">
        <f>Сводные!H45</f>
        <v>1.8642821505567841E-3</v>
      </c>
      <c r="I37" s="154"/>
      <c r="J37" s="154"/>
      <c r="K37" s="154"/>
      <c r="L37" s="154"/>
      <c r="M37" s="154"/>
      <c r="N37" s="154"/>
      <c r="O37" s="92"/>
      <c r="P37" s="106"/>
      <c r="Q37" s="155"/>
      <c r="R37" s="114" t="str">
        <f>Сводные!C148</f>
        <v>Total</v>
      </c>
      <c r="S37" s="106"/>
      <c r="T37" s="115">
        <f>Сводные!F148</f>
        <v>10865.739544470005</v>
      </c>
      <c r="U37" s="160">
        <f>Сводные!G148</f>
        <v>-1145.5571763900225</v>
      </c>
      <c r="V37" s="160"/>
      <c r="W37" s="160">
        <f>Сводные!H148</f>
        <v>-268.26016519999393</v>
      </c>
      <c r="X37" s="160"/>
      <c r="Y37" s="154"/>
      <c r="Z37" s="154"/>
      <c r="AA37" s="154"/>
      <c r="AB37" s="154"/>
      <c r="AC37" s="4"/>
    </row>
    <row r="38" spans="1:29" ht="15" customHeight="1" x14ac:dyDescent="0.25">
      <c r="O38" s="92"/>
      <c r="P38" s="106"/>
      <c r="Q38" s="155" t="str">
        <f>Сводные!B149</f>
        <v>ОНЛАЙН</v>
      </c>
      <c r="R38" s="114" t="str">
        <f>Сводные!C149</f>
        <v>0d</v>
      </c>
      <c r="S38" s="106"/>
      <c r="T38" s="115">
        <f>Сводные!F149</f>
        <v>1881.6212711400001</v>
      </c>
      <c r="U38" s="160">
        <f>Сводные!G149</f>
        <v>87.821893979994456</v>
      </c>
      <c r="V38" s="160"/>
      <c r="W38" s="160">
        <f>Сводные!H149</f>
        <v>-98.682270740003787</v>
      </c>
      <c r="X38" s="160"/>
      <c r="Y38" s="154"/>
      <c r="Z38" s="154"/>
      <c r="AA38" s="154"/>
      <c r="AB38" s="154"/>
      <c r="AC38" s="4"/>
    </row>
    <row r="39" spans="1:29" ht="15" customHeight="1" x14ac:dyDescent="0.25">
      <c r="O39" s="92"/>
      <c r="P39" s="106"/>
      <c r="Q39" s="155"/>
      <c r="R39" s="114" t="str">
        <f>Сводные!C150</f>
        <v>1-30d</v>
      </c>
      <c r="S39" s="106"/>
      <c r="T39" s="115">
        <f>Сводные!F150</f>
        <v>204.66881776999998</v>
      </c>
      <c r="U39" s="160">
        <f>Сводные!G150</f>
        <v>60.190997879999998</v>
      </c>
      <c r="V39" s="160"/>
      <c r="W39" s="160">
        <f>Сводные!H150</f>
        <v>-10.421652170000101</v>
      </c>
      <c r="X39" s="160"/>
      <c r="Y39" s="154"/>
      <c r="Z39" s="154"/>
      <c r="AA39" s="154"/>
      <c r="AB39" s="154"/>
      <c r="AC39" s="4"/>
    </row>
    <row r="40" spans="1:29" x14ac:dyDescent="0.25">
      <c r="O40" s="92"/>
      <c r="P40" s="106"/>
      <c r="Q40" s="155"/>
      <c r="R40" s="114" t="str">
        <f>Сводные!C151</f>
        <v>31-60d</v>
      </c>
      <c r="S40" s="106"/>
      <c r="T40" s="115">
        <f>Сводные!F151</f>
        <v>123.62779663000006</v>
      </c>
      <c r="U40" s="160">
        <f>Сводные!G151</f>
        <v>45.421815420000058</v>
      </c>
      <c r="V40" s="160"/>
      <c r="W40" s="160">
        <f>Сводные!H151</f>
        <v>15.635472430000078</v>
      </c>
      <c r="X40" s="160"/>
      <c r="Y40" s="154"/>
      <c r="Z40" s="154"/>
      <c r="AA40" s="154"/>
      <c r="AB40" s="154"/>
      <c r="AC40" s="4"/>
    </row>
    <row r="41" spans="1:29" x14ac:dyDescent="0.25">
      <c r="O41" s="92"/>
      <c r="P41" s="106"/>
      <c r="Q41" s="155"/>
      <c r="R41" s="114" t="str">
        <f>Сводные!C152</f>
        <v>61-91d</v>
      </c>
      <c r="S41" s="106"/>
      <c r="T41" s="115">
        <f>Сводные!F152</f>
        <v>100.27652687999991</v>
      </c>
      <c r="U41" s="160">
        <f>Сводные!G152</f>
        <v>45.382011169999906</v>
      </c>
      <c r="V41" s="160"/>
      <c r="W41" s="160">
        <f>Сводные!H152</f>
        <v>-2.6484419400001542</v>
      </c>
      <c r="X41" s="160"/>
      <c r="Y41" s="154"/>
      <c r="Z41" s="154"/>
      <c r="AA41" s="154"/>
      <c r="AB41" s="154"/>
      <c r="AC41" s="4"/>
    </row>
    <row r="42" spans="1:29" s="121" customFormat="1" ht="18" customHeight="1" x14ac:dyDescent="0.25">
      <c r="O42" s="92"/>
      <c r="P42" s="106"/>
      <c r="Q42" s="155"/>
      <c r="R42" s="114" t="str">
        <f>Сводные!C153</f>
        <v>91d</v>
      </c>
      <c r="S42" s="106"/>
      <c r="T42" s="115">
        <f>Сводные!F153</f>
        <v>918.09852167999975</v>
      </c>
      <c r="U42" s="160">
        <f>Сводные!G153</f>
        <v>515.86019340999928</v>
      </c>
      <c r="V42" s="160"/>
      <c r="W42" s="160">
        <f>Сводные!H153</f>
        <v>74.020407429998158</v>
      </c>
      <c r="X42" s="160"/>
      <c r="Y42" s="154"/>
      <c r="Z42" s="154"/>
      <c r="AA42" s="154"/>
      <c r="AB42" s="154"/>
      <c r="AC42" s="4"/>
    </row>
    <row r="43" spans="1:29" s="121" customFormat="1" ht="18.75" x14ac:dyDescent="0.3">
      <c r="B43" s="117" t="s">
        <v>81</v>
      </c>
      <c r="C43" s="147" t="s">
        <v>80</v>
      </c>
      <c r="D43" s="147"/>
      <c r="E43" s="147" t="s">
        <v>76</v>
      </c>
      <c r="F43" s="147"/>
      <c r="G43" s="147" t="s">
        <v>77</v>
      </c>
      <c r="H43" s="147"/>
      <c r="I43" s="148" t="s">
        <v>78</v>
      </c>
      <c r="J43" s="148"/>
      <c r="K43" s="148"/>
      <c r="L43" s="148" t="s">
        <v>79</v>
      </c>
      <c r="M43" s="148"/>
      <c r="N43" s="148"/>
      <c r="O43" s="92"/>
      <c r="P43" s="106"/>
      <c r="Q43" s="155"/>
      <c r="R43" s="114" t="str">
        <f>Сводные!C154</f>
        <v>Total</v>
      </c>
      <c r="S43" s="106"/>
      <c r="T43" s="115">
        <f>Сводные!F154</f>
        <v>3228.2929340999995</v>
      </c>
      <c r="U43" s="160">
        <f>Сводные!G154</f>
        <v>754.67691185999365</v>
      </c>
      <c r="V43" s="160"/>
      <c r="W43" s="160">
        <f>Сводные!H154</f>
        <v>-22.096484990006502</v>
      </c>
      <c r="X43" s="160"/>
      <c r="Y43" s="154"/>
      <c r="Z43" s="154"/>
      <c r="AA43" s="154"/>
      <c r="AB43" s="154"/>
      <c r="AC43" s="4"/>
    </row>
    <row r="44" spans="1:29" s="121" customFormat="1" ht="15" customHeight="1" x14ac:dyDescent="0.25">
      <c r="B44" s="118"/>
      <c r="C44" s="116" t="s">
        <v>3</v>
      </c>
      <c r="D44" s="116" t="s">
        <v>4</v>
      </c>
      <c r="E44" s="116" t="s">
        <v>3</v>
      </c>
      <c r="F44" s="116" t="s">
        <v>4</v>
      </c>
      <c r="G44" s="116" t="s">
        <v>3</v>
      </c>
      <c r="H44" s="116" t="s">
        <v>4</v>
      </c>
      <c r="I44" s="148"/>
      <c r="J44" s="148"/>
      <c r="K44" s="148"/>
      <c r="L44" s="148"/>
      <c r="M44" s="148"/>
      <c r="N44" s="148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</row>
    <row r="45" spans="1:29" s="121" customFormat="1" ht="16.149999999999999" customHeight="1" x14ac:dyDescent="0.25">
      <c r="B45" s="128" t="str">
        <f>Сводные!A72</f>
        <v>Военнослужащие</v>
      </c>
      <c r="C45" s="115">
        <f>Сводные!B72</f>
        <v>676.28561044999947</v>
      </c>
      <c r="D45" s="115">
        <f>Сводные!C72</f>
        <v>46.732194519999993</v>
      </c>
      <c r="E45" s="119">
        <f>Сводные!D72</f>
        <v>3.1988665404279137E-2</v>
      </c>
      <c r="F45" s="120">
        <f>Сводные!E72</f>
        <v>3.5184461768185127E-3</v>
      </c>
      <c r="G45" s="119">
        <f>Сводные!F72</f>
        <v>1.1354378978732926E-2</v>
      </c>
      <c r="H45" s="120">
        <f>Сводные!G72</f>
        <v>8.3151218572961483E-2</v>
      </c>
      <c r="I45" s="154"/>
      <c r="J45" s="154"/>
      <c r="K45" s="154"/>
      <c r="L45" s="154"/>
      <c r="M45" s="154"/>
      <c r="N45" s="154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</row>
    <row r="46" spans="1:29" s="121" customFormat="1" ht="30.6" customHeight="1" x14ac:dyDescent="0.25">
      <c r="B46" s="132" t="str">
        <f>Сводные!A73</f>
        <v>Животн. и растениеводство</v>
      </c>
      <c r="C46" s="115">
        <f>Сводные!B73</f>
        <v>464.90829101999998</v>
      </c>
      <c r="D46" s="115">
        <f>Сводные!C73</f>
        <v>46.75069683000001</v>
      </c>
      <c r="E46" s="119">
        <f>Сводные!D73</f>
        <v>-9.6357181965667893E-2</v>
      </c>
      <c r="F46" s="120">
        <f>Сводные!E73</f>
        <v>-3.5752278091987555E-2</v>
      </c>
      <c r="G46" s="119">
        <f>Сводные!F73</f>
        <v>-7.4400721159576966E-2</v>
      </c>
      <c r="H46" s="120">
        <f>Сводные!G73</f>
        <v>-2.5173746667427221E-2</v>
      </c>
      <c r="I46" s="154"/>
      <c r="J46" s="154"/>
      <c r="K46" s="154"/>
      <c r="L46" s="154"/>
      <c r="M46" s="154"/>
      <c r="N46" s="154"/>
      <c r="O46" s="92"/>
      <c r="P46" s="106"/>
      <c r="Q46" s="161" t="s">
        <v>85</v>
      </c>
      <c r="R46" s="161"/>
      <c r="S46" s="106"/>
      <c r="T46" s="131" t="s">
        <v>80</v>
      </c>
      <c r="U46" s="148" t="s">
        <v>76</v>
      </c>
      <c r="V46" s="148"/>
      <c r="W46" s="148" t="s">
        <v>77</v>
      </c>
      <c r="X46" s="148"/>
      <c r="Y46" s="148" t="s">
        <v>89</v>
      </c>
      <c r="Z46" s="148"/>
      <c r="AA46" s="148"/>
      <c r="AB46" s="148"/>
      <c r="AC46" s="4"/>
    </row>
    <row r="47" spans="1:29" s="121" customFormat="1" ht="15" customHeight="1" x14ac:dyDescent="0.3">
      <c r="B47" s="128" t="str">
        <f>Сводные!A74</f>
        <v>Животноводство</v>
      </c>
      <c r="C47" s="115">
        <f>Сводные!B74</f>
        <v>62677.895676360917</v>
      </c>
      <c r="D47" s="115">
        <f>Сводные!C74</f>
        <v>2422.1103713200009</v>
      </c>
      <c r="E47" s="119">
        <f>Сводные!D74</f>
        <v>3.6236635093428893E-2</v>
      </c>
      <c r="F47" s="120">
        <f>Сводные!E74</f>
        <v>0.40682032312149974</v>
      </c>
      <c r="G47" s="119">
        <f>Сводные!F74</f>
        <v>9.2677631532822602E-4</v>
      </c>
      <c r="H47" s="120">
        <f>Сводные!G74</f>
        <v>4.0629033320804808E-4</v>
      </c>
      <c r="I47" s="154"/>
      <c r="J47" s="154"/>
      <c r="K47" s="154"/>
      <c r="L47" s="154"/>
      <c r="M47" s="154"/>
      <c r="N47" s="154"/>
      <c r="O47" s="92"/>
      <c r="P47" s="106"/>
      <c r="Q47" s="147" t="s">
        <v>3</v>
      </c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4"/>
    </row>
    <row r="48" spans="1:29" s="121" customFormat="1" ht="15" customHeight="1" x14ac:dyDescent="0.3">
      <c r="B48" s="128" t="str">
        <f>Сводные!A75</f>
        <v>Общепит</v>
      </c>
      <c r="C48" s="115">
        <f>Сводные!B75</f>
        <v>3143.778835699999</v>
      </c>
      <c r="D48" s="115">
        <f>Сводные!C75</f>
        <v>116.24956182000008</v>
      </c>
      <c r="E48" s="119">
        <f>Сводные!D75</f>
        <v>0.32646290771269104</v>
      </c>
      <c r="F48" s="120">
        <f>Сводные!E75</f>
        <v>0.44818722623307994</v>
      </c>
      <c r="G48" s="119">
        <f>Сводные!F75</f>
        <v>0.10455714283639295</v>
      </c>
      <c r="H48" s="120">
        <f>Сводные!G75</f>
        <v>-2.5176048127256823E-2</v>
      </c>
      <c r="I48" s="154"/>
      <c r="J48" s="154"/>
      <c r="K48" s="154"/>
      <c r="L48" s="154"/>
      <c r="M48" s="154"/>
      <c r="N48" s="154"/>
      <c r="O48" s="92"/>
      <c r="P48" s="106"/>
      <c r="Q48" s="156" t="s">
        <v>86</v>
      </c>
      <c r="R48" s="156"/>
      <c r="S48" s="156"/>
      <c r="T48" s="115">
        <f>Сводные!B109</f>
        <v>212887.20757572053</v>
      </c>
      <c r="U48" s="158">
        <f>Сводные!C109</f>
        <v>8.5510657076546925E-2</v>
      </c>
      <c r="V48" s="158"/>
      <c r="W48" s="158">
        <f>Сводные!D109</f>
        <v>1.7235290868814479E-2</v>
      </c>
      <c r="X48" s="158"/>
      <c r="Y48" s="154"/>
      <c r="Z48" s="154"/>
      <c r="AA48" s="154"/>
      <c r="AB48" s="154"/>
      <c r="AC48" s="4"/>
    </row>
    <row r="49" spans="1:29" s="121" customFormat="1" ht="15" customHeight="1" x14ac:dyDescent="0.3">
      <c r="B49" s="128" t="str">
        <f>Сводные!A76</f>
        <v>Пенсионеры</v>
      </c>
      <c r="C49" s="115">
        <f>Сводные!B76</f>
        <v>6974.2028177999819</v>
      </c>
      <c r="D49" s="115">
        <f>Сводные!C76</f>
        <v>87.888129700000022</v>
      </c>
      <c r="E49" s="119">
        <f>Сводные!D76</f>
        <v>0.41104163927116644</v>
      </c>
      <c r="F49" s="120">
        <f>Сводные!E76</f>
        <v>0.12281172298967147</v>
      </c>
      <c r="G49" s="119">
        <f>Сводные!F76</f>
        <v>0.11437847695717651</v>
      </c>
      <c r="H49" s="120">
        <f>Сводные!G76</f>
        <v>-5.0895446100259756E-3</v>
      </c>
      <c r="I49" s="154"/>
      <c r="J49" s="154"/>
      <c r="K49" s="154"/>
      <c r="L49" s="154"/>
      <c r="M49" s="154"/>
      <c r="N49" s="154"/>
      <c r="O49" s="92"/>
      <c r="P49" s="106"/>
      <c r="Q49" s="156" t="s">
        <v>87</v>
      </c>
      <c r="R49" s="156"/>
      <c r="S49" s="156"/>
      <c r="T49" s="115">
        <f>Сводные!B110</f>
        <v>1598.9429993200001</v>
      </c>
      <c r="U49" s="158">
        <f>Сводные!C110</f>
        <v>0.18245527250877291</v>
      </c>
      <c r="V49" s="158"/>
      <c r="W49" s="158">
        <f>Сводные!D110</f>
        <v>0.19025788908085195</v>
      </c>
      <c r="X49" s="158"/>
      <c r="Y49" s="154"/>
      <c r="Z49" s="154"/>
      <c r="AA49" s="154"/>
      <c r="AB49" s="154"/>
      <c r="AC49" s="4"/>
    </row>
    <row r="50" spans="1:29" s="121" customFormat="1" ht="15" customHeight="1" x14ac:dyDescent="0.3">
      <c r="B50" s="128" t="str">
        <f>Сводные!A77</f>
        <v>Производство</v>
      </c>
      <c r="C50" s="115">
        <f>Сводные!B77</f>
        <v>6856.4660183200058</v>
      </c>
      <c r="D50" s="115">
        <f>Сводные!C77</f>
        <v>322.54397198000009</v>
      </c>
      <c r="E50" s="119">
        <f>Сводные!D77</f>
        <v>0.20566291055827191</v>
      </c>
      <c r="F50" s="120">
        <f>Сводные!E77</f>
        <v>0.33857128130016534</v>
      </c>
      <c r="G50" s="119">
        <f>Сводные!F77</f>
        <v>2.13089193679179E-2</v>
      </c>
      <c r="H50" s="120">
        <f>Сводные!G77</f>
        <v>1.4771868252202669E-2</v>
      </c>
      <c r="I50" s="154"/>
      <c r="J50" s="154"/>
      <c r="K50" s="154"/>
      <c r="L50" s="154"/>
      <c r="M50" s="154"/>
      <c r="N50" s="154"/>
      <c r="O50" s="92"/>
      <c r="P50" s="106"/>
      <c r="Q50" s="156" t="s">
        <v>88</v>
      </c>
      <c r="R50" s="156"/>
      <c r="S50" s="156"/>
      <c r="T50" s="115">
        <f>Сводные!B111</f>
        <v>12362.550923880006</v>
      </c>
      <c r="U50" s="158">
        <f>Сводные!C111</f>
        <v>0.3439819387057923</v>
      </c>
      <c r="V50" s="158"/>
      <c r="W50" s="158">
        <f>Сводные!D111</f>
        <v>2.6726058366338235E-2</v>
      </c>
      <c r="X50" s="158"/>
      <c r="Y50" s="154"/>
      <c r="Z50" s="154"/>
      <c r="AA50" s="154"/>
      <c r="AB50" s="154"/>
      <c r="AC50" s="4"/>
    </row>
    <row r="51" spans="1:29" s="121" customFormat="1" ht="45" customHeight="1" x14ac:dyDescent="0.3">
      <c r="B51" s="127" t="str">
        <f>Сводные!A78</f>
        <v>Прочая торговля или торговля + сервис/произв</v>
      </c>
      <c r="C51" s="115">
        <f>Сводные!B78</f>
        <v>674.4872320799999</v>
      </c>
      <c r="D51" s="115">
        <f>Сводные!C78</f>
        <v>35.11789151</v>
      </c>
      <c r="E51" s="119">
        <f>Сводные!D78</f>
        <v>-0.17168579775262394</v>
      </c>
      <c r="F51" s="120">
        <f>Сводные!E78</f>
        <v>-0.17484343392342261</v>
      </c>
      <c r="G51" s="119">
        <f>Сводные!F78</f>
        <v>-8.2717807069650928E-2</v>
      </c>
      <c r="H51" s="120">
        <f>Сводные!G78</f>
        <v>-8.0063835688295781E-2</v>
      </c>
      <c r="I51" s="154"/>
      <c r="J51" s="154"/>
      <c r="K51" s="154"/>
      <c r="L51" s="154"/>
      <c r="M51" s="154"/>
      <c r="N51" s="154"/>
      <c r="O51" s="92"/>
      <c r="P51" s="106"/>
      <c r="Q51" s="147" t="s">
        <v>65</v>
      </c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4"/>
    </row>
    <row r="52" spans="1:29" s="121" customFormat="1" ht="18.75" x14ac:dyDescent="0.25">
      <c r="B52" s="128" t="str">
        <f>Сводные!A79</f>
        <v>Прочее с/х</v>
      </c>
      <c r="C52" s="115">
        <f>Сводные!B79</f>
        <v>490.34256554000001</v>
      </c>
      <c r="D52" s="115">
        <f>Сводные!C79</f>
        <v>24.079674879999999</v>
      </c>
      <c r="E52" s="119">
        <f>Сводные!D79</f>
        <v>0.1385238101202646</v>
      </c>
      <c r="F52" s="120">
        <f>Сводные!E79</f>
        <v>0.27961353210983697</v>
      </c>
      <c r="G52" s="119">
        <f>Сводные!F79</f>
        <v>1.7670816701534919E-2</v>
      </c>
      <c r="H52" s="120">
        <f>Сводные!G79</f>
        <v>0.10755015752687469</v>
      </c>
      <c r="I52" s="154"/>
      <c r="J52" s="154"/>
      <c r="K52" s="154"/>
      <c r="L52" s="154"/>
      <c r="M52" s="154"/>
      <c r="N52" s="154"/>
      <c r="O52" s="92"/>
      <c r="P52" s="106"/>
      <c r="Q52" s="157" t="s">
        <v>86</v>
      </c>
      <c r="R52" s="157"/>
      <c r="S52" s="157"/>
      <c r="T52" s="115">
        <f>Сводные!B114</f>
        <v>1618.3602790192813</v>
      </c>
      <c r="U52" s="159">
        <f>Сводные!C114</f>
        <v>0.21791001819409583</v>
      </c>
      <c r="V52" s="159"/>
      <c r="W52" s="159">
        <f>Сводные!D114</f>
        <v>1.8487384544520591E-2</v>
      </c>
      <c r="X52" s="159"/>
      <c r="Y52" s="154"/>
      <c r="Z52" s="154"/>
      <c r="AA52" s="154"/>
      <c r="AB52" s="154"/>
      <c r="AC52" s="4"/>
    </row>
    <row r="53" spans="1:29" s="121" customFormat="1" ht="18.75" x14ac:dyDescent="0.25">
      <c r="B53" s="128" t="str">
        <f>Сводные!A80</f>
        <v>Растениеводство</v>
      </c>
      <c r="C53" s="115">
        <f>Сводные!B80</f>
        <v>13631.170139870039</v>
      </c>
      <c r="D53" s="115">
        <f>Сводные!C80</f>
        <v>617.0982984700006</v>
      </c>
      <c r="E53" s="119">
        <f>Сводные!D80</f>
        <v>0.18755049574398241</v>
      </c>
      <c r="F53" s="120">
        <f>Сводные!E80</f>
        <v>0.1475484232857065</v>
      </c>
      <c r="G53" s="119">
        <f>Сводные!F80</f>
        <v>-2.3060008721931258E-2</v>
      </c>
      <c r="H53" s="120">
        <f>Сводные!G80</f>
        <v>1.3913210367951567E-2</v>
      </c>
      <c r="I53" s="154"/>
      <c r="J53" s="154"/>
      <c r="K53" s="154"/>
      <c r="L53" s="154"/>
      <c r="M53" s="154"/>
      <c r="N53" s="154"/>
      <c r="O53" s="92"/>
      <c r="P53" s="106"/>
      <c r="Q53" s="157" t="s">
        <v>87</v>
      </c>
      <c r="R53" s="157"/>
      <c r="S53" s="157"/>
      <c r="T53" s="115">
        <f>Сводные!B115</f>
        <v>633.66285220342957</v>
      </c>
      <c r="U53" s="159">
        <f>Сводные!C115</f>
        <v>0.23156349181946978</v>
      </c>
      <c r="V53" s="159"/>
      <c r="W53" s="159">
        <f>Сводные!D115</f>
        <v>0.18915670811401641</v>
      </c>
      <c r="X53" s="159"/>
      <c r="Y53" s="154"/>
      <c r="Z53" s="154"/>
      <c r="AA53" s="154"/>
      <c r="AB53" s="154"/>
      <c r="AC53" s="4"/>
    </row>
    <row r="54" spans="1:29" s="106" customFormat="1" ht="15" customHeight="1" x14ac:dyDescent="0.25">
      <c r="B54" s="128" t="str">
        <f>Сводные!A81</f>
        <v>Сервис</v>
      </c>
      <c r="C54" s="115">
        <f>Сводные!B81</f>
        <v>25715.556061250081</v>
      </c>
      <c r="D54" s="115">
        <f>Сводные!C81</f>
        <v>1182.708957950003</v>
      </c>
      <c r="E54" s="119">
        <f>Сводные!D81</f>
        <v>0.10119687191270055</v>
      </c>
      <c r="F54" s="120">
        <f>Сводные!E81</f>
        <v>0.27183683726745245</v>
      </c>
      <c r="G54" s="119">
        <f>Сводные!F81</f>
        <v>3.3717164219381646E-2</v>
      </c>
      <c r="H54" s="120">
        <f>Сводные!G81</f>
        <v>-1.2584543191017095E-2</v>
      </c>
      <c r="I54" s="154"/>
      <c r="J54" s="154"/>
      <c r="K54" s="154"/>
      <c r="L54" s="154"/>
      <c r="M54" s="154"/>
      <c r="N54" s="154"/>
      <c r="Q54" s="157" t="s">
        <v>88</v>
      </c>
      <c r="R54" s="157"/>
      <c r="S54" s="157"/>
      <c r="T54" s="115">
        <f>Сводные!B116</f>
        <v>14550.125278066513</v>
      </c>
      <c r="U54" s="159">
        <f>Сводные!C116</f>
        <v>0.40728575571597525</v>
      </c>
      <c r="V54" s="159"/>
      <c r="W54" s="159">
        <f>Сводные!D116</f>
        <v>7.1460411469299601E-3</v>
      </c>
      <c r="X54" s="159"/>
      <c r="Y54" s="154"/>
      <c r="Z54" s="154"/>
      <c r="AA54" s="154"/>
      <c r="AB54" s="154"/>
      <c r="AC54" s="4"/>
    </row>
    <row r="55" spans="1:29" s="106" customFormat="1" ht="16.149999999999999" customHeight="1" x14ac:dyDescent="0.3">
      <c r="B55" s="128" t="str">
        <f>Сводные!A82</f>
        <v>Служащие</v>
      </c>
      <c r="C55" s="115">
        <f>Сводные!B82</f>
        <v>15683.576790670157</v>
      </c>
      <c r="D55" s="115">
        <f>Сводные!C82</f>
        <v>882.53639195000062</v>
      </c>
      <c r="E55" s="119">
        <f>Сводные!D82</f>
        <v>0.29879957723475647</v>
      </c>
      <c r="F55" s="120">
        <f>Сводные!E82</f>
        <v>0.42267557409876311</v>
      </c>
      <c r="G55" s="119">
        <f>Сводные!F82</f>
        <v>0.13316035441984875</v>
      </c>
      <c r="H55" s="120">
        <f>Сводные!G82</f>
        <v>6.1897817364167107E-3</v>
      </c>
      <c r="I55" s="154"/>
      <c r="J55" s="154"/>
      <c r="K55" s="154"/>
      <c r="L55" s="154"/>
      <c r="M55" s="154"/>
      <c r="N55" s="154"/>
      <c r="Q55" s="147" t="s">
        <v>4</v>
      </c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4"/>
    </row>
    <row r="56" spans="1:29" s="106" customFormat="1" ht="33.6" customHeight="1" x14ac:dyDescent="0.3">
      <c r="B56" s="127" t="str">
        <f>Сводные!A83</f>
        <v>Торговля, продтовары</v>
      </c>
      <c r="C56" s="115">
        <f>Сводные!B83</f>
        <v>22210.754625790014</v>
      </c>
      <c r="D56" s="115">
        <f>Сводные!C83</f>
        <v>934.17079125999987</v>
      </c>
      <c r="E56" s="119">
        <f>Сводные!D83</f>
        <v>3.4420907812705348E-2</v>
      </c>
      <c r="F56" s="120">
        <f>Сводные!E83</f>
        <v>0.23903859837446562</v>
      </c>
      <c r="G56" s="119">
        <f>Сводные!F83</f>
        <v>3.1294858308648088E-2</v>
      </c>
      <c r="H56" s="120">
        <f>Сводные!G83</f>
        <v>3.6193668116003108E-2</v>
      </c>
      <c r="I56" s="154"/>
      <c r="J56" s="154"/>
      <c r="K56" s="154"/>
      <c r="L56" s="154"/>
      <c r="M56" s="154"/>
      <c r="N56" s="154"/>
      <c r="Q56" s="156" t="s">
        <v>86</v>
      </c>
      <c r="R56" s="156"/>
      <c r="S56" s="156"/>
      <c r="T56" s="115">
        <f>Сводные!B119</f>
        <v>0</v>
      </c>
      <c r="U56" s="159">
        <f>Сводные!C119</f>
        <v>0</v>
      </c>
      <c r="V56" s="159"/>
      <c r="W56" s="159">
        <f>Сводные!D119</f>
        <v>0</v>
      </c>
      <c r="X56" s="159"/>
      <c r="Y56" s="154"/>
      <c r="Z56" s="154"/>
      <c r="AA56" s="154"/>
      <c r="AB56" s="154"/>
      <c r="AC56" s="4"/>
    </row>
    <row r="57" spans="1:29" s="106" customFormat="1" ht="44.45" customHeight="1" x14ac:dyDescent="0.3">
      <c r="B57" s="127" t="str">
        <f>Сводные!A84</f>
        <v>Торговля, промышленные товары</v>
      </c>
      <c r="C57" s="115">
        <f>Сводные!B84</f>
        <v>45848.159984750724</v>
      </c>
      <c r="D57" s="115">
        <f>Сводные!C84</f>
        <v>1285.1758451799999</v>
      </c>
      <c r="E57" s="119">
        <f>Сводные!D84</f>
        <v>0.128117897307366</v>
      </c>
      <c r="F57" s="120">
        <f>Сводные!E84</f>
        <v>0.28698898496572522</v>
      </c>
      <c r="G57" s="119">
        <f>Сводные!F84</f>
        <v>1.0192362045490011E-2</v>
      </c>
      <c r="H57" s="120">
        <f>Сводные!G84</f>
        <v>-1.0763793529254939E-2</v>
      </c>
      <c r="I57" s="154"/>
      <c r="J57" s="154"/>
      <c r="K57" s="154"/>
      <c r="L57" s="154"/>
      <c r="M57" s="154"/>
      <c r="N57" s="154"/>
      <c r="Q57" s="156" t="s">
        <v>87</v>
      </c>
      <c r="R57" s="156"/>
      <c r="S57" s="156"/>
      <c r="T57" s="115">
        <f>Сводные!B120</f>
        <v>1578.9704797300001</v>
      </c>
      <c r="U57" s="159">
        <f>Сводные!C120</f>
        <v>0.16768513304506238</v>
      </c>
      <c r="V57" s="159"/>
      <c r="W57" s="159">
        <f>Сводные!D120</f>
        <v>0.19002712989144355</v>
      </c>
      <c r="X57" s="159"/>
      <c r="Y57" s="154"/>
      <c r="Z57" s="154"/>
      <c r="AA57" s="154"/>
      <c r="AB57" s="154"/>
      <c r="AC57" s="4"/>
    </row>
    <row r="58" spans="1:29" s="106" customFormat="1" ht="35.450000000000003" customHeight="1" x14ac:dyDescent="0.3">
      <c r="B58" s="127" t="str">
        <f>Сводные!A85</f>
        <v>Без вида бизнеса / закрытые</v>
      </c>
      <c r="C58" s="115">
        <f>Сводные!B85</f>
        <v>183.82401222000013</v>
      </c>
      <c r="D58" s="115">
        <f>Сводные!C85</f>
        <v>111.81339285000003</v>
      </c>
      <c r="E58" s="119">
        <f>Сводные!D85</f>
        <v>-0.33342606918998241</v>
      </c>
      <c r="F58" s="120">
        <f>Сводные!E85</f>
        <v>0.23736323758959577</v>
      </c>
      <c r="G58" s="119">
        <f>Сводные!F85</f>
        <v>-9.6500552280883278E-2</v>
      </c>
      <c r="H58" s="120">
        <f>Сводные!G85</f>
        <v>-5.3005477849829785E-2</v>
      </c>
      <c r="I58" s="154"/>
      <c r="J58" s="154"/>
      <c r="K58" s="154"/>
      <c r="L58" s="154"/>
      <c r="M58" s="154"/>
      <c r="N58" s="154"/>
      <c r="Q58" s="156" t="s">
        <v>88</v>
      </c>
      <c r="R58" s="156"/>
      <c r="S58" s="156"/>
      <c r="T58" s="115">
        <f>Сводные!B121</f>
        <v>10551.205078480001</v>
      </c>
      <c r="U58" s="159">
        <f>Сводные!C121</f>
        <v>0.41816371275812481</v>
      </c>
      <c r="V58" s="159"/>
      <c r="W58" s="159">
        <f>Сводные!D121</f>
        <v>-3.646976145605163E-3</v>
      </c>
      <c r="X58" s="159"/>
      <c r="Y58" s="154"/>
      <c r="Z58" s="154"/>
      <c r="AA58" s="154"/>
      <c r="AB58" s="154"/>
      <c r="AC58" s="4"/>
    </row>
    <row r="59" spans="1:29" s="106" customFormat="1" ht="1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s="106" customFormat="1" ht="15" customHeight="1" x14ac:dyDescent="0.25"/>
    <row r="61" spans="1:29" s="106" customFormat="1" ht="15" customHeight="1" x14ac:dyDescent="0.25"/>
    <row r="62" spans="1:29" s="106" customFormat="1" ht="23.45" customHeight="1" x14ac:dyDescent="0.25"/>
    <row r="63" spans="1:29" s="106" customFormat="1" x14ac:dyDescent="0.25"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</row>
    <row r="64" spans="1:29" s="106" customFormat="1" x14ac:dyDescent="0.25"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</row>
    <row r="65" spans="2:27" s="106" customFormat="1" x14ac:dyDescent="0.25"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</row>
    <row r="66" spans="2:27" s="106" customFormat="1" x14ac:dyDescent="0.25"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</row>
    <row r="67" spans="2:27" s="106" customFormat="1" x14ac:dyDescent="0.25"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</row>
    <row r="68" spans="2:27" s="106" customFormat="1" x14ac:dyDescent="0.25"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</row>
    <row r="69" spans="2:27" s="106" customFormat="1" x14ac:dyDescent="0.25"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</row>
    <row r="70" spans="2:27" s="106" customFormat="1" ht="36" customHeight="1" x14ac:dyDescent="0.25"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</row>
    <row r="71" spans="2:27" s="106" customFormat="1" x14ac:dyDescent="0.25"/>
    <row r="72" spans="2:27" s="106" customFormat="1" x14ac:dyDescent="0.25"/>
    <row r="73" spans="2:27" s="106" customFormat="1" x14ac:dyDescent="0.25"/>
    <row r="74" spans="2:27" s="106" customFormat="1" x14ac:dyDescent="0.25"/>
    <row r="75" spans="2:27" s="106" customFormat="1" x14ac:dyDescent="0.25"/>
    <row r="76" spans="2:27" s="106" customFormat="1" x14ac:dyDescent="0.25"/>
    <row r="77" spans="2:27" s="106" customFormat="1" x14ac:dyDescent="0.25"/>
    <row r="78" spans="2:27" s="106" customFormat="1" x14ac:dyDescent="0.25"/>
    <row r="79" spans="2:27" s="106" customFormat="1" x14ac:dyDescent="0.25"/>
    <row r="80" spans="2:27" s="106" customFormat="1" x14ac:dyDescent="0.25"/>
    <row r="81" s="106" customFormat="1" x14ac:dyDescent="0.25"/>
    <row r="82" s="106" customFormat="1" x14ac:dyDescent="0.25"/>
    <row r="83" s="106" customFormat="1" x14ac:dyDescent="0.25"/>
  </sheetData>
  <mergeCells count="208">
    <mergeCell ref="I54:K54"/>
    <mergeCell ref="I55:K55"/>
    <mergeCell ref="I56:K56"/>
    <mergeCell ref="I57:K57"/>
    <mergeCell ref="I58:K58"/>
    <mergeCell ref="L54:N54"/>
    <mergeCell ref="L55:N55"/>
    <mergeCell ref="L56:N56"/>
    <mergeCell ref="L57:N57"/>
    <mergeCell ref="L58:N58"/>
    <mergeCell ref="Y48:AB48"/>
    <mergeCell ref="Y49:AB49"/>
    <mergeCell ref="Y50:AB50"/>
    <mergeCell ref="Y52:AB52"/>
    <mergeCell ref="Y53:AB53"/>
    <mergeCell ref="Y54:AB54"/>
    <mergeCell ref="W48:X48"/>
    <mergeCell ref="W49:X49"/>
    <mergeCell ref="W50:X50"/>
    <mergeCell ref="W52:X52"/>
    <mergeCell ref="W53:X53"/>
    <mergeCell ref="U53:V53"/>
    <mergeCell ref="U54:V54"/>
    <mergeCell ref="U56:V56"/>
    <mergeCell ref="U57:V57"/>
    <mergeCell ref="U58:V58"/>
    <mergeCell ref="Q54:S54"/>
    <mergeCell ref="Q55:AB55"/>
    <mergeCell ref="Q56:S56"/>
    <mergeCell ref="Q57:S57"/>
    <mergeCell ref="Q58:S58"/>
    <mergeCell ref="W54:X54"/>
    <mergeCell ref="W56:X56"/>
    <mergeCell ref="W57:X57"/>
    <mergeCell ref="W58:X58"/>
    <mergeCell ref="Y56:AB56"/>
    <mergeCell ref="Y57:AB57"/>
    <mergeCell ref="Y58:AB58"/>
    <mergeCell ref="U46:V46"/>
    <mergeCell ref="W46:X46"/>
    <mergeCell ref="Y46:AB46"/>
    <mergeCell ref="Q47:AB47"/>
    <mergeCell ref="Q46:R46"/>
    <mergeCell ref="Y38:AB38"/>
    <mergeCell ref="Y39:AB39"/>
    <mergeCell ref="Y40:AB40"/>
    <mergeCell ref="Y41:AB41"/>
    <mergeCell ref="Y42:AB42"/>
    <mergeCell ref="W40:X40"/>
    <mergeCell ref="W41:X41"/>
    <mergeCell ref="Y28:AB28"/>
    <mergeCell ref="Y29:AB29"/>
    <mergeCell ref="Y30:AB30"/>
    <mergeCell ref="Y31:AB31"/>
    <mergeCell ref="Y32:AB32"/>
    <mergeCell ref="W37:X37"/>
    <mergeCell ref="W38:X38"/>
    <mergeCell ref="W39:X39"/>
    <mergeCell ref="Y43:AB43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W35:X35"/>
    <mergeCell ref="W36:X36"/>
    <mergeCell ref="U40:V40"/>
    <mergeCell ref="U41:V41"/>
    <mergeCell ref="U42:V42"/>
    <mergeCell ref="U43:V43"/>
    <mergeCell ref="Y33:AB33"/>
    <mergeCell ref="Y34:AB34"/>
    <mergeCell ref="Y35:AB35"/>
    <mergeCell ref="Y36:AB36"/>
    <mergeCell ref="Y37:AB37"/>
    <mergeCell ref="W42:X42"/>
    <mergeCell ref="W43:X43"/>
    <mergeCell ref="W23:X23"/>
    <mergeCell ref="W24:X24"/>
    <mergeCell ref="W25:X25"/>
    <mergeCell ref="W26:X26"/>
    <mergeCell ref="W27:X27"/>
    <mergeCell ref="W28:X28"/>
    <mergeCell ref="W32:X32"/>
    <mergeCell ref="W33:X33"/>
    <mergeCell ref="W34:X34"/>
    <mergeCell ref="Q53:S53"/>
    <mergeCell ref="U48:V48"/>
    <mergeCell ref="U49:V49"/>
    <mergeCell ref="U50:V50"/>
    <mergeCell ref="U52:V52"/>
    <mergeCell ref="L33:N33"/>
    <mergeCell ref="L34:N34"/>
    <mergeCell ref="L35:N35"/>
    <mergeCell ref="L21:N21"/>
    <mergeCell ref="L22:N22"/>
    <mergeCell ref="L24:N24"/>
    <mergeCell ref="L23:N23"/>
    <mergeCell ref="L25:N25"/>
    <mergeCell ref="U25:V25"/>
    <mergeCell ref="U26:V26"/>
    <mergeCell ref="U27:V27"/>
    <mergeCell ref="U28:V28"/>
    <mergeCell ref="U29:V29"/>
    <mergeCell ref="U21:V21"/>
    <mergeCell ref="U22:V22"/>
    <mergeCell ref="U23:V23"/>
    <mergeCell ref="U24:V24"/>
    <mergeCell ref="U35:V35"/>
    <mergeCell ref="U36:V36"/>
    <mergeCell ref="Q20:Q25"/>
    <mergeCell ref="Q26:Q31"/>
    <mergeCell ref="Q32:Q37"/>
    <mergeCell ref="Q38:Q43"/>
    <mergeCell ref="Q48:S48"/>
    <mergeCell ref="Q49:S49"/>
    <mergeCell ref="Q50:S50"/>
    <mergeCell ref="Q51:AB51"/>
    <mergeCell ref="Q52:S52"/>
    <mergeCell ref="U20:V20"/>
    <mergeCell ref="W29:X29"/>
    <mergeCell ref="W30:X30"/>
    <mergeCell ref="W31:X31"/>
    <mergeCell ref="U37:V37"/>
    <mergeCell ref="U38:V38"/>
    <mergeCell ref="U39:V39"/>
    <mergeCell ref="U30:V30"/>
    <mergeCell ref="U31:V31"/>
    <mergeCell ref="U32:V32"/>
    <mergeCell ref="U33:V33"/>
    <mergeCell ref="U34:V34"/>
    <mergeCell ref="W20:X20"/>
    <mergeCell ref="W21:X21"/>
    <mergeCell ref="W22:X22"/>
    <mergeCell ref="I50:K50"/>
    <mergeCell ref="I51:K51"/>
    <mergeCell ref="I52:K52"/>
    <mergeCell ref="I53:K53"/>
    <mergeCell ref="L45:N45"/>
    <mergeCell ref="L46:N46"/>
    <mergeCell ref="L47:N47"/>
    <mergeCell ref="L48:N48"/>
    <mergeCell ref="L49:N49"/>
    <mergeCell ref="L50:N50"/>
    <mergeCell ref="L51:N51"/>
    <mergeCell ref="I48:K48"/>
    <mergeCell ref="I49:K49"/>
    <mergeCell ref="I45:K45"/>
    <mergeCell ref="I46:K46"/>
    <mergeCell ref="I47:K47"/>
    <mergeCell ref="L52:N52"/>
    <mergeCell ref="L53:N53"/>
    <mergeCell ref="L30:N30"/>
    <mergeCell ref="L31:N31"/>
    <mergeCell ref="L32:N32"/>
    <mergeCell ref="I27:K27"/>
    <mergeCell ref="I28:K28"/>
    <mergeCell ref="I29:K29"/>
    <mergeCell ref="I30:K30"/>
    <mergeCell ref="I31:K31"/>
    <mergeCell ref="C43:D43"/>
    <mergeCell ref="E43:F43"/>
    <mergeCell ref="G43:H43"/>
    <mergeCell ref="I43:K44"/>
    <mergeCell ref="L43:N44"/>
    <mergeCell ref="I37:K37"/>
    <mergeCell ref="L37:N37"/>
    <mergeCell ref="I32:K32"/>
    <mergeCell ref="I33:K33"/>
    <mergeCell ref="I34:K34"/>
    <mergeCell ref="I35:K35"/>
    <mergeCell ref="I26:K26"/>
    <mergeCell ref="C19:D19"/>
    <mergeCell ref="I19:K20"/>
    <mergeCell ref="L19:N20"/>
    <mergeCell ref="I21:K21"/>
    <mergeCell ref="L26:N26"/>
    <mergeCell ref="L27:N27"/>
    <mergeCell ref="L28:N28"/>
    <mergeCell ref="L29:N29"/>
    <mergeCell ref="J1:N1"/>
    <mergeCell ref="C7:I15"/>
    <mergeCell ref="K7:R15"/>
    <mergeCell ref="G4:H4"/>
    <mergeCell ref="P4:Q4"/>
    <mergeCell ref="B63:L70"/>
    <mergeCell ref="Q63:AA70"/>
    <mergeCell ref="Z4:AA4"/>
    <mergeCell ref="Z5:AA5"/>
    <mergeCell ref="G19:H19"/>
    <mergeCell ref="E19:F19"/>
    <mergeCell ref="R19:S19"/>
    <mergeCell ref="U19:V19"/>
    <mergeCell ref="W19:X19"/>
    <mergeCell ref="T7:AB15"/>
    <mergeCell ref="C5:E6"/>
    <mergeCell ref="K5:N6"/>
    <mergeCell ref="T5:W6"/>
    <mergeCell ref="G5:H5"/>
    <mergeCell ref="P5:Q5"/>
    <mergeCell ref="I22:K22"/>
    <mergeCell ref="I23:K23"/>
    <mergeCell ref="I24:K24"/>
    <mergeCell ref="I25:K25"/>
  </mergeCells>
  <conditionalFormatting sqref="AA44:AA45 AA59:AA62">
    <cfRule type="cellIs" dxfId="28" priority="91" operator="greaterThan">
      <formula>0</formula>
    </cfRule>
  </conditionalFormatting>
  <conditionalFormatting sqref="AB44:AB45 AB59:AB62">
    <cfRule type="cellIs" dxfId="27" priority="90" operator="greaterThan">
      <formula>0</formula>
    </cfRule>
  </conditionalFormatting>
  <conditionalFormatting sqref="AC33:AC62">
    <cfRule type="cellIs" dxfId="26" priority="89" operator="greaterThan">
      <formula>0</formula>
    </cfRule>
  </conditionalFormatting>
  <conditionalFormatting sqref="U44:U45 U59:U62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{421A446A-5257-4C0D-A701-968D445F1388}</x14:id>
        </ext>
      </extLst>
    </cfRule>
  </conditionalFormatting>
  <conditionalFormatting sqref="V44:V45 V59:V62">
    <cfRule type="dataBar" priority="86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{FA3AD937-3CE9-45CD-A8FB-C363C4145323}</x14:id>
        </ext>
      </extLst>
    </cfRule>
  </conditionalFormatting>
  <conditionalFormatting sqref="W44:W45 W59:W62">
    <cfRule type="dataBar" priority="84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{123563C5-DE24-4C3C-9249-15D4622439BA}</x14:id>
        </ext>
      </extLst>
    </cfRule>
  </conditionalFormatting>
  <conditionalFormatting sqref="X5:X6">
    <cfRule type="cellIs" dxfId="25" priority="73" operator="greaterThan">
      <formula>0.002</formula>
    </cfRule>
  </conditionalFormatting>
  <conditionalFormatting sqref="AC10:AC11">
    <cfRule type="cellIs" dxfId="24" priority="64" operator="greaterThan">
      <formula>0.002</formula>
    </cfRule>
  </conditionalFormatting>
  <conditionalFormatting sqref="AC5:AC6">
    <cfRule type="cellIs" dxfId="23" priority="58" operator="greaterThan">
      <formula>0.002</formula>
    </cfRule>
  </conditionalFormatting>
  <conditionalFormatting sqref="C21:C35">
    <cfRule type="dataBar" priority="52">
      <dataBar>
        <cfvo type="min"/>
        <cfvo type="max"/>
        <color rgb="FFC2E8CF"/>
      </dataBar>
      <extLst>
        <ext xmlns:x14="http://schemas.microsoft.com/office/spreadsheetml/2009/9/main" uri="{B025F937-C7B1-47D3-B67F-A62EFF666E3E}">
          <x14:id>{5199C3FB-1FF3-4ACE-9E0F-3D1BBCB9DDA2}</x14:id>
        </ext>
      </extLst>
    </cfRule>
  </conditionalFormatting>
  <conditionalFormatting sqref="D21:D35">
    <cfRule type="dataBar" priority="51">
      <dataBar>
        <cfvo type="min"/>
        <cfvo type="max"/>
        <color rgb="FFFFD1D2"/>
      </dataBar>
      <extLst>
        <ext xmlns:x14="http://schemas.microsoft.com/office/spreadsheetml/2009/9/main" uri="{B025F937-C7B1-47D3-B67F-A62EFF666E3E}">
          <x14:id>{B634F444-CEFB-4BCB-AB3D-4048AA5DCB47}</x14:id>
        </ext>
      </extLst>
    </cfRule>
  </conditionalFormatting>
  <conditionalFormatting sqref="E21:E35">
    <cfRule type="cellIs" dxfId="22" priority="50" operator="greaterThan">
      <formula>0</formula>
    </cfRule>
  </conditionalFormatting>
  <conditionalFormatting sqref="G21:G35">
    <cfRule type="cellIs" dxfId="21" priority="49" operator="greaterThan">
      <formula>0</formula>
    </cfRule>
  </conditionalFormatting>
  <conditionalFormatting sqref="F21:F35">
    <cfRule type="cellIs" dxfId="20" priority="48" operator="greaterThan">
      <formula>0</formula>
    </cfRule>
  </conditionalFormatting>
  <conditionalFormatting sqref="H21:H35">
    <cfRule type="cellIs" dxfId="19" priority="47" operator="greaterThan">
      <formula>0</formula>
    </cfRule>
  </conditionalFormatting>
  <conditionalFormatting sqref="C45">
    <cfRule type="dataBar" priority="46">
      <dataBar>
        <cfvo type="min"/>
        <cfvo type="max"/>
        <color rgb="FFC2E8CF"/>
      </dataBar>
      <extLst>
        <ext xmlns:x14="http://schemas.microsoft.com/office/spreadsheetml/2009/9/main" uri="{B025F937-C7B1-47D3-B67F-A62EFF666E3E}">
          <x14:id>{BE9A2689-99A3-4373-898B-F1C4635BDAFC}</x14:id>
        </ext>
      </extLst>
    </cfRule>
  </conditionalFormatting>
  <conditionalFormatting sqref="D45">
    <cfRule type="dataBar" priority="45">
      <dataBar>
        <cfvo type="min"/>
        <cfvo type="max"/>
        <color rgb="FFFFD1D2"/>
      </dataBar>
      <extLst>
        <ext xmlns:x14="http://schemas.microsoft.com/office/spreadsheetml/2009/9/main" uri="{B025F937-C7B1-47D3-B67F-A62EFF666E3E}">
          <x14:id>{C64CFF94-1FC5-44C5-B532-4059D63710B2}</x14:id>
        </ext>
      </extLst>
    </cfRule>
  </conditionalFormatting>
  <conditionalFormatting sqref="E45">
    <cfRule type="cellIs" dxfId="18" priority="44" operator="greaterThan">
      <formula>0</formula>
    </cfRule>
  </conditionalFormatting>
  <conditionalFormatting sqref="G45">
    <cfRule type="cellIs" dxfId="17" priority="43" operator="greaterThan">
      <formula>0</formula>
    </cfRule>
  </conditionalFormatting>
  <conditionalFormatting sqref="F45">
    <cfRule type="cellIs" dxfId="16" priority="42" operator="greaterThan">
      <formula>0</formula>
    </cfRule>
  </conditionalFormatting>
  <conditionalFormatting sqref="H45">
    <cfRule type="cellIs" dxfId="15" priority="41" operator="greaterThan">
      <formula>0</formula>
    </cfRule>
  </conditionalFormatting>
  <conditionalFormatting sqref="C46:C58">
    <cfRule type="dataBar" priority="40">
      <dataBar>
        <cfvo type="min"/>
        <cfvo type="max"/>
        <color rgb="FFC2E8CF"/>
      </dataBar>
      <extLst>
        <ext xmlns:x14="http://schemas.microsoft.com/office/spreadsheetml/2009/9/main" uri="{B025F937-C7B1-47D3-B67F-A62EFF666E3E}">
          <x14:id>{F72EB742-9ABF-4417-BE9F-0C43C34C1C96}</x14:id>
        </ext>
      </extLst>
    </cfRule>
  </conditionalFormatting>
  <conditionalFormatting sqref="D46:D58">
    <cfRule type="dataBar" priority="39">
      <dataBar>
        <cfvo type="min"/>
        <cfvo type="max"/>
        <color rgb="FFFFD1D2"/>
      </dataBar>
      <extLst>
        <ext xmlns:x14="http://schemas.microsoft.com/office/spreadsheetml/2009/9/main" uri="{B025F937-C7B1-47D3-B67F-A62EFF666E3E}">
          <x14:id>{8F0FB294-DEE9-46FF-A698-3268D39A247D}</x14:id>
        </ext>
      </extLst>
    </cfRule>
  </conditionalFormatting>
  <conditionalFormatting sqref="E46:E58">
    <cfRule type="cellIs" dxfId="14" priority="38" operator="greaterThan">
      <formula>0</formula>
    </cfRule>
  </conditionalFormatting>
  <conditionalFormatting sqref="G46:G58">
    <cfRule type="cellIs" dxfId="13" priority="37" operator="greaterThan">
      <formula>0</formula>
    </cfRule>
  </conditionalFormatting>
  <conditionalFormatting sqref="F46:F58">
    <cfRule type="cellIs" dxfId="12" priority="36" operator="greaterThan">
      <formula>0</formula>
    </cfRule>
  </conditionalFormatting>
  <conditionalFormatting sqref="H46:H58">
    <cfRule type="cellIs" dxfId="11" priority="35" operator="greaterThan">
      <formula>0</formula>
    </cfRule>
  </conditionalFormatting>
  <conditionalFormatting sqref="T20:T24 T38:T42 T32:T36 T26:T30">
    <cfRule type="dataBar" priority="34">
      <dataBar>
        <cfvo type="min"/>
        <cfvo type="max"/>
        <color rgb="FFC2E8CF"/>
      </dataBar>
      <extLst>
        <ext xmlns:x14="http://schemas.microsoft.com/office/spreadsheetml/2009/9/main" uri="{B025F937-C7B1-47D3-B67F-A62EFF666E3E}">
          <x14:id>{80BD480F-54D1-4660-9DC6-D37A8FB4712C}</x14:id>
        </ext>
      </extLst>
    </cfRule>
  </conditionalFormatting>
  <conditionalFormatting sqref="U20:V43">
    <cfRule type="cellIs" dxfId="10" priority="33" operator="greaterThan">
      <formula>0</formula>
    </cfRule>
  </conditionalFormatting>
  <conditionalFormatting sqref="W20:X20">
    <cfRule type="cellIs" dxfId="9" priority="32" operator="greaterThan">
      <formula>0</formula>
    </cfRule>
  </conditionalFormatting>
  <conditionalFormatting sqref="W21:X43">
    <cfRule type="cellIs" dxfId="8" priority="31" operator="greaterThan">
      <formula>0</formula>
    </cfRule>
  </conditionalFormatting>
  <conditionalFormatting sqref="U48:U50">
    <cfRule type="cellIs" dxfId="7" priority="13" operator="greaterThan">
      <formula>0</formula>
    </cfRule>
  </conditionalFormatting>
  <conditionalFormatting sqref="W48:W50">
    <cfRule type="cellIs" dxfId="6" priority="10" operator="greaterThan">
      <formula>0</formula>
    </cfRule>
  </conditionalFormatting>
  <conditionalFormatting sqref="U52:X54">
    <cfRule type="cellIs" dxfId="5" priority="6" operator="greaterThan">
      <formula>0</formula>
    </cfRule>
  </conditionalFormatting>
  <conditionalFormatting sqref="U56:X58">
    <cfRule type="cellIs" dxfId="4" priority="5" operator="greaterThan">
      <formula>0</formula>
    </cfRule>
  </conditionalFormatting>
  <conditionalFormatting sqref="E37">
    <cfRule type="cellIs" dxfId="3" priority="4" operator="greaterThan">
      <formula>0</formula>
    </cfRule>
  </conditionalFormatting>
  <conditionalFormatting sqref="F37">
    <cfRule type="cellIs" dxfId="2" priority="3" operator="greaterThan">
      <formula>0</formula>
    </cfRule>
  </conditionalFormatting>
  <conditionalFormatting sqref="G37">
    <cfRule type="cellIs" dxfId="1" priority="2" operator="greaterThan">
      <formula>0</formula>
    </cfRule>
  </conditionalFormatting>
  <conditionalFormatting sqref="H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1A446A-5257-4C0D-A701-968D445F13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U44:U45 U59:U62</xm:sqref>
        </x14:conditionalFormatting>
        <x14:conditionalFormatting xmlns:xm="http://schemas.microsoft.com/office/excel/2006/main">
          <x14:cfRule type="dataBar" id="{FA3AD937-3CE9-45CD-A8FB-C363C414532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V44:V45 V59:V62</xm:sqref>
        </x14:conditionalFormatting>
        <x14:conditionalFormatting xmlns:xm="http://schemas.microsoft.com/office/excel/2006/main">
          <x14:cfRule type="dataBar" id="{123563C5-DE24-4C3C-9249-15D4622439B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W44:W45 W59:W62</xm:sqref>
        </x14:conditionalFormatting>
        <x14:conditionalFormatting xmlns:xm="http://schemas.microsoft.com/office/excel/2006/main">
          <x14:cfRule type="dataBar" id="{5199C3FB-1FF3-4ACE-9E0F-3D1BBCB9DD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C21:C35</xm:sqref>
        </x14:conditionalFormatting>
        <x14:conditionalFormatting xmlns:xm="http://schemas.microsoft.com/office/excel/2006/main">
          <x14:cfRule type="dataBar" id="{B634F444-CEFB-4BCB-AB3D-4048AA5DCB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D21:D35</xm:sqref>
        </x14:conditionalFormatting>
        <x14:conditionalFormatting xmlns:xm="http://schemas.microsoft.com/office/excel/2006/main">
          <x14:cfRule type="dataBar" id="{BE9A2689-99A3-4373-898B-F1C4635BDA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C64CFF94-1FC5-44C5-B532-4059D63710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F72EB742-9ABF-4417-BE9F-0C43C34C1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C46:C58</xm:sqref>
        </x14:conditionalFormatting>
        <x14:conditionalFormatting xmlns:xm="http://schemas.microsoft.com/office/excel/2006/main">
          <x14:cfRule type="dataBar" id="{8F0FB294-DEE9-46FF-A698-3268D39A24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D46:D58</xm:sqref>
        </x14:conditionalFormatting>
        <x14:conditionalFormatting xmlns:xm="http://schemas.microsoft.com/office/excel/2006/main">
          <x14:cfRule type="dataBar" id="{80BD480F-54D1-4660-9DC6-D37A8FB471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T20:T24 T38:T42 T32:T36 T26:T30</xm:sqref>
        </x14:conditionalFormatting>
        <x14:conditionalFormatting xmlns:xm="http://schemas.microsoft.com/office/excel/2006/main">
          <x14:cfRule type="iconSet" priority="107" id="{38306C40-AC7E-4802-839B-65D048B17945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2"/>
              <x14:cfIcon iconSet="3Triangles" iconId="0"/>
            </x14:iconSet>
          </x14:cfRule>
          <xm:sqref>O5:O6</xm:sqref>
        </x14:conditionalFormatting>
        <x14:conditionalFormatting xmlns:xm="http://schemas.microsoft.com/office/excel/2006/main">
          <x14:cfRule type="iconSet" priority="72" id="{CF50441E-1BE1-4043-A3B7-FA35EC1B5BE9}">
            <x14:iconSet iconSet="3Triangles" custom="1">
              <x14:cfvo type="percent">
                <xm:f>0</xm:f>
              </x14:cfvo>
              <x14:cfvo type="percent" gte="0">
                <xm:f>0.2</xm:f>
              </x14:cfvo>
              <x14:cfvo type="percent">
                <xm:f>0.2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X5:X6</xm:sqref>
        </x14:conditionalFormatting>
        <x14:conditionalFormatting xmlns:xm="http://schemas.microsoft.com/office/excel/2006/main">
          <x14:cfRule type="iconSet" priority="63" id="{EA712553-AE20-407C-A040-E4F0AF4A1D7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AC10:AC11</xm:sqref>
        </x14:conditionalFormatting>
        <x14:conditionalFormatting xmlns:xm="http://schemas.microsoft.com/office/excel/2006/main">
          <x14:cfRule type="iconSet" priority="57" id="{BD99375D-0714-46B7-9E25-850A51BAF7DA}">
            <x14:iconSet iconSet="3Triangles" custom="1">
              <x14:cfvo type="percent">
                <xm:f>0</xm:f>
              </x14:cfvo>
              <x14:cfvo type="percent" gte="0">
                <xm:f>0.2</xm:f>
              </x14:cfvo>
              <x14:cfvo type="percent">
                <xm:f>0.2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AC5:AC6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Списки!$B$2:$B$16</xm:f>
          </x14:formula1>
          <xm:sqref>J1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Сводные!U63:AC63</xm:f>
              <xm:sqref>L37</xm:sqref>
            </x14:sparkline>
          </x14:sparklines>
        </x14:sparklineGroup>
        <x14:sparklineGroup type="column"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Сводные!U45:AC45</xm:f>
              <xm:sqref>I37</xm:sqref>
            </x14:sparkline>
          </x14:sparklines>
        </x14:sparklineGroup>
        <x14:sparklineGroup displayEmptyCellsAs="gap" markers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Сводные!L125:T125</xm:f>
              <xm:sqref>Y56</xm:sqref>
            </x14:sparkline>
            <x14:sparkline>
              <xm:f>Сводные!L126:T126</xm:f>
              <xm:sqref>Y57</xm:sqref>
            </x14:sparkline>
            <x14:sparkline>
              <xm:f>Сводные!L127:T127</xm:f>
              <xm:sqref>Y58</xm:sqref>
            </x14:sparkline>
          </x14:sparklines>
        </x14:sparklineGroup>
        <x14:sparklineGroup type="column" displayEmptyCellsAs="gap">
          <x14:colorSeries theme="7" tint="-0.249977111117893"/>
          <x14:colorNegative theme="8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Сводные!I73:Q73</xm:f>
              <xm:sqref>I45</xm:sqref>
            </x14:sparkline>
            <x14:sparkline>
              <xm:f>Сводные!I74:Q74</xm:f>
              <xm:sqref>I46</xm:sqref>
            </x14:sparkline>
            <x14:sparkline>
              <xm:f>Сводные!I75:Q75</xm:f>
              <xm:sqref>I47</xm:sqref>
            </x14:sparkline>
            <x14:sparkline>
              <xm:f>Сводные!I76:Q76</xm:f>
              <xm:sqref>I48</xm:sqref>
            </x14:sparkline>
            <x14:sparkline>
              <xm:f>Сводные!I77:Q77</xm:f>
              <xm:sqref>I49</xm:sqref>
            </x14:sparkline>
            <x14:sparkline>
              <xm:f>Сводные!I78:Q78</xm:f>
              <xm:sqref>I50</xm:sqref>
            </x14:sparkline>
            <x14:sparkline>
              <xm:f>Сводные!I79:Q79</xm:f>
              <xm:sqref>I51</xm:sqref>
            </x14:sparkline>
            <x14:sparkline>
              <xm:f>Сводные!I80:Q80</xm:f>
              <xm:sqref>I52</xm:sqref>
            </x14:sparkline>
            <x14:sparkline>
              <xm:f>Сводные!I81:Q81</xm:f>
              <xm:sqref>I53</xm:sqref>
            </x14:sparkline>
            <x14:sparkline>
              <xm:f>Сводные!I82:Q82</xm:f>
              <xm:sqref>I54</xm:sqref>
            </x14:sparkline>
            <x14:sparkline>
              <xm:f>Сводные!I83:Q83</xm:f>
              <xm:sqref>I55</xm:sqref>
            </x14:sparkline>
            <x14:sparkline>
              <xm:f>Сводные!I84:Q84</xm:f>
              <xm:sqref>I56</xm:sqref>
            </x14:sparkline>
            <x14:sparkline>
              <xm:f>Сводные!I85:Q85</xm:f>
              <xm:sqref>I57</xm:sqref>
            </x14:sparkline>
            <x14:sparkline>
              <xm:f>Сводные!I86:Q86</xm:f>
              <xm:sqref>I58</xm:sqref>
            </x14:sparkline>
          </x14:sparklines>
        </x14:sparklineGroup>
        <x14:sparklineGroup displayEmptyCellsAs="gap" high="1" low="1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Дашборд!C7:I7</xm:f>
              <xm:sqref>AI6</xm:sqref>
            </x14:sparkline>
            <x14:sparkline>
              <xm:f>Дашборд!C8:I8</xm:f>
              <xm:sqref>AI7</xm:sqref>
            </x14:sparkline>
            <x14:sparkline>
              <xm:f>Дашборд!C9:I9</xm:f>
              <xm:sqref>AI8</xm:sqref>
            </x14:sparkline>
            <x14:sparkline>
              <xm:f>Дашборд!C10:I10</xm:f>
              <xm:sqref>AI9</xm:sqref>
            </x14:sparkline>
            <x14:sparkline>
              <xm:f>Дашборд!C11:I11</xm:f>
              <xm:sqref>AI10</xm:sqref>
            </x14:sparkline>
            <x14:sparkline>
              <xm:f>Дашборд!C12:I12</xm:f>
              <xm:sqref>AI11</xm:sqref>
            </x14:sparkline>
            <x14:sparkline>
              <xm:f>Дашборд!C13:I13</xm:f>
              <xm:sqref>AI12</xm:sqref>
            </x14:sparkline>
            <x14:sparkline>
              <xm:f>Дашборд!C14:I14</xm:f>
              <xm:sqref>AI13</xm:sqref>
            </x14:sparkline>
            <x14:sparkline>
              <xm:f>Дашборд!C15:I15</xm:f>
              <xm:sqref>AI14</xm:sqref>
            </x14:sparkline>
          </x14:sparklines>
        </x14:sparklineGroup>
        <x14:sparklineGroup displayEmptyCellsAs="gap" markers="1" high="1" low="1" first="1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Дашборд!AI6:AI14</xm:f>
              <xm:sqref>C7</xm:sqref>
            </x14:sparkline>
          </x14:sparklines>
        </x14:sparklineGroup>
        <x14:sparklineGroup displayEmptyCellsAs="gap" high="1" low="1" first="1" last="1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Дашборд!AJ6:AJ14</xm:f>
              <xm:sqref>K7</xm:sqref>
            </x14:sparkline>
          </x14:sparklines>
        </x14:sparklineGroup>
        <x14:sparklineGroup displayEmptyCellsAs="gap" high="1" low="1" first="1" last="1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Дашборд!AK6:AK14</xm:f>
              <xm:sqref>T7</xm:sqref>
            </x14:sparkline>
          </x14:sparklines>
        </x14:sparklineGroup>
        <x14:sparklineGroup type="column"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Сводные!U30:AC30</xm:f>
              <xm:sqref>I21</xm:sqref>
            </x14:sparkline>
            <x14:sparkline>
              <xm:f>Сводные!U31:AC31</xm:f>
              <xm:sqref>I22</xm:sqref>
            </x14:sparkline>
            <x14:sparkline>
              <xm:f>Сводные!U32:AC32</xm:f>
              <xm:sqref>I23</xm:sqref>
            </x14:sparkline>
            <x14:sparkline>
              <xm:f>Сводные!U33:AC33</xm:f>
              <xm:sqref>I24</xm:sqref>
            </x14:sparkline>
            <x14:sparkline>
              <xm:f>Сводные!U34:AC34</xm:f>
              <xm:sqref>I25</xm:sqref>
            </x14:sparkline>
            <x14:sparkline>
              <xm:f>Сводные!U35:AC35</xm:f>
              <xm:sqref>I26</xm:sqref>
            </x14:sparkline>
            <x14:sparkline>
              <xm:f>Сводные!U36:AC36</xm:f>
              <xm:sqref>I27</xm:sqref>
            </x14:sparkline>
            <x14:sparkline>
              <xm:f>Сводные!U37:AC37</xm:f>
              <xm:sqref>I28</xm:sqref>
            </x14:sparkline>
            <x14:sparkline>
              <xm:f>Сводные!U38:AC38</xm:f>
              <xm:sqref>I29</xm:sqref>
            </x14:sparkline>
            <x14:sparkline>
              <xm:f>Сводные!U39:AC39</xm:f>
              <xm:sqref>I30</xm:sqref>
            </x14:sparkline>
            <x14:sparkline>
              <xm:f>Сводные!U40:AC40</xm:f>
              <xm:sqref>I31</xm:sqref>
            </x14:sparkline>
            <x14:sparkline>
              <xm:f>Сводные!U41:AC41</xm:f>
              <xm:sqref>I32</xm:sqref>
            </x14:sparkline>
            <x14:sparkline>
              <xm:f>Сводные!U42:AC42</xm:f>
              <xm:sqref>I33</xm:sqref>
            </x14:sparkline>
            <x14:sparkline>
              <xm:f>Сводные!U43:AC43</xm:f>
              <xm:sqref>I34</xm:sqref>
            </x14:sparkline>
            <x14:sparkline>
              <xm:f>Сводные!U44:AC44</xm:f>
              <xm:sqref>I35</xm:sqref>
            </x14:sparkline>
          </x14:sparklines>
        </x14:sparklineGroup>
        <x14:sparklineGroup displayEmptyCellsAs="gap" markers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Сводные!L118:T118</xm:f>
              <xm:sqref>Y52</xm:sqref>
            </x14:sparkline>
            <x14:sparkline>
              <xm:f>Сводные!L119:T119</xm:f>
              <xm:sqref>Y53</xm:sqref>
            </x14:sparkline>
            <x14:sparkline>
              <xm:f>Сводные!L120:T120</xm:f>
              <xm:sqref>Y54</xm:sqref>
            </x14:sparkline>
          </x14:sparklines>
        </x14:sparklineGroup>
        <x14:sparklineGroup displayEmptyCellsAs="gap" markers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Сводные!L111:T111</xm:f>
              <xm:sqref>Y48</xm:sqref>
            </x14:sparkline>
            <x14:sparkline>
              <xm:f>Сводные!L112:T112</xm:f>
              <xm:sqref>Y49</xm:sqref>
            </x14:sparkline>
            <x14:sparkline>
              <xm:f>Сводные!L113:T113</xm:f>
              <xm:sqref>Y50</xm:sqref>
            </x14:sparkline>
          </x14:sparklines>
        </x14:sparklineGroup>
        <x14:sparklineGroup displayEmptyCellsAs="gap" markers="1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Сводные!M134:U134</xm:f>
              <xm:sqref>Y20</xm:sqref>
            </x14:sparkline>
            <x14:sparkline>
              <xm:f>Сводные!M135:U135</xm:f>
              <xm:sqref>Y21</xm:sqref>
            </x14:sparkline>
            <x14:sparkline>
              <xm:f>Сводные!M136:U136</xm:f>
              <xm:sqref>Y22</xm:sqref>
            </x14:sparkline>
            <x14:sparkline>
              <xm:f>Сводные!M137:U137</xm:f>
              <xm:sqref>Y23</xm:sqref>
            </x14:sparkline>
            <x14:sparkline>
              <xm:f>Сводные!M138:U138</xm:f>
              <xm:sqref>Y24</xm:sqref>
            </x14:sparkline>
            <x14:sparkline>
              <xm:f>Сводные!M139:U139</xm:f>
              <xm:sqref>Y25</xm:sqref>
            </x14:sparkline>
            <x14:sparkline>
              <xm:f>Сводные!M140:U140</xm:f>
              <xm:sqref>Y26</xm:sqref>
            </x14:sparkline>
            <x14:sparkline>
              <xm:f>Сводные!M141:U141</xm:f>
              <xm:sqref>Y27</xm:sqref>
            </x14:sparkline>
            <x14:sparkline>
              <xm:f>Сводные!M142:U142</xm:f>
              <xm:sqref>Y28</xm:sqref>
            </x14:sparkline>
            <x14:sparkline>
              <xm:f>Сводные!M143:U143</xm:f>
              <xm:sqref>Y29</xm:sqref>
            </x14:sparkline>
            <x14:sparkline>
              <xm:f>Сводные!M144:U144</xm:f>
              <xm:sqref>Y30</xm:sqref>
            </x14:sparkline>
            <x14:sparkline>
              <xm:f>Сводные!M145:U145</xm:f>
              <xm:sqref>Y31</xm:sqref>
            </x14:sparkline>
            <x14:sparkline>
              <xm:f>Сводные!M146:U146</xm:f>
              <xm:sqref>Y32</xm:sqref>
            </x14:sparkline>
            <x14:sparkline>
              <xm:f>Сводные!M147:U147</xm:f>
              <xm:sqref>Y33</xm:sqref>
            </x14:sparkline>
            <x14:sparkline>
              <xm:f>Сводные!M148:U148</xm:f>
              <xm:sqref>Y34</xm:sqref>
            </x14:sparkline>
            <x14:sparkline>
              <xm:f>Сводные!M149:U149</xm:f>
              <xm:sqref>Y35</xm:sqref>
            </x14:sparkline>
            <x14:sparkline>
              <xm:f>Сводные!M150:U150</xm:f>
              <xm:sqref>Y36</xm:sqref>
            </x14:sparkline>
            <x14:sparkline>
              <xm:f>Сводные!M151:U151</xm:f>
              <xm:sqref>Y37</xm:sqref>
            </x14:sparkline>
            <x14:sparkline>
              <xm:f>Сводные!M152:U152</xm:f>
              <xm:sqref>Y38</xm:sqref>
            </x14:sparkline>
            <x14:sparkline>
              <xm:f>Сводные!M153:U153</xm:f>
              <xm:sqref>Y39</xm:sqref>
            </x14:sparkline>
            <x14:sparkline>
              <xm:f>Сводные!M154:U154</xm:f>
              <xm:sqref>Y40</xm:sqref>
            </x14:sparkline>
            <x14:sparkline>
              <xm:f>Сводные!M155:U155</xm:f>
              <xm:sqref>Y41</xm:sqref>
            </x14:sparkline>
            <x14:sparkline>
              <xm:f>Сводные!M156:U156</xm:f>
              <xm:sqref>Y42</xm:sqref>
            </x14:sparkline>
            <x14:sparkline>
              <xm:f>Сводные!M157:U157</xm:f>
              <xm:sqref>Y43</xm:sqref>
            </x14:sparkline>
          </x14:sparklines>
        </x14:sparklineGroup>
        <x14:sparklineGroup type="column"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Сводные!U48:AC48</xm:f>
              <xm:sqref>L21</xm:sqref>
            </x14:sparkline>
            <x14:sparkline>
              <xm:f>Сводные!U49:AC49</xm:f>
              <xm:sqref>L22</xm:sqref>
            </x14:sparkline>
            <x14:sparkline>
              <xm:f>Сводные!U50:AC50</xm:f>
              <xm:sqref>L23</xm:sqref>
            </x14:sparkline>
            <x14:sparkline>
              <xm:f>Сводные!U51:AC51</xm:f>
              <xm:sqref>L24</xm:sqref>
            </x14:sparkline>
            <x14:sparkline>
              <xm:f>Сводные!U52:AC52</xm:f>
              <xm:sqref>L25</xm:sqref>
            </x14:sparkline>
            <x14:sparkline>
              <xm:f>Сводные!U53:AC53</xm:f>
              <xm:sqref>L26</xm:sqref>
            </x14:sparkline>
            <x14:sparkline>
              <xm:f>Сводные!U54:AC54</xm:f>
              <xm:sqref>L27</xm:sqref>
            </x14:sparkline>
            <x14:sparkline>
              <xm:f>Сводные!U55:AC55</xm:f>
              <xm:sqref>L28</xm:sqref>
            </x14:sparkline>
            <x14:sparkline>
              <xm:f>Сводные!U56:AC56</xm:f>
              <xm:sqref>L29</xm:sqref>
            </x14:sparkline>
            <x14:sparkline>
              <xm:f>Сводные!U57:AC57</xm:f>
              <xm:sqref>L30</xm:sqref>
            </x14:sparkline>
            <x14:sparkline>
              <xm:f>Сводные!U58:AC58</xm:f>
              <xm:sqref>L31</xm:sqref>
            </x14:sparkline>
            <x14:sparkline>
              <xm:f>Сводные!U59:AC59</xm:f>
              <xm:sqref>L32</xm:sqref>
            </x14:sparkline>
            <x14:sparkline>
              <xm:f>Сводные!U60:AC60</xm:f>
              <xm:sqref>L33</xm:sqref>
            </x14:sparkline>
            <x14:sparkline>
              <xm:f>Сводные!U61:AC61</xm:f>
              <xm:sqref>L34</xm:sqref>
            </x14:sparkline>
            <x14:sparkline>
              <xm:f>Сводные!U62:AC62</xm:f>
              <xm:sqref>L35</xm:sqref>
            </x14:sparkline>
          </x14:sparklines>
        </x14:sparklineGroup>
        <x14:sparklineGroup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Сводные!I90:Q90</xm:f>
              <xm:sqref>L45</xm:sqref>
            </x14:sparkline>
            <x14:sparkline>
              <xm:f>Сводные!I91:Q91</xm:f>
              <xm:sqref>L46</xm:sqref>
            </x14:sparkline>
            <x14:sparkline>
              <xm:f>Сводные!I92:Q92</xm:f>
              <xm:sqref>L47</xm:sqref>
            </x14:sparkline>
            <x14:sparkline>
              <xm:f>Сводные!I93:Q93</xm:f>
              <xm:sqref>L48</xm:sqref>
            </x14:sparkline>
            <x14:sparkline>
              <xm:f>Сводные!I94:Q94</xm:f>
              <xm:sqref>L49</xm:sqref>
            </x14:sparkline>
            <x14:sparkline>
              <xm:f>Сводные!I95:Q95</xm:f>
              <xm:sqref>L50</xm:sqref>
            </x14:sparkline>
            <x14:sparkline>
              <xm:f>Сводные!I96:Q96</xm:f>
              <xm:sqref>L51</xm:sqref>
            </x14:sparkline>
            <x14:sparkline>
              <xm:f>Сводные!I97:Q97</xm:f>
              <xm:sqref>L52</xm:sqref>
            </x14:sparkline>
            <x14:sparkline>
              <xm:f>Сводные!I98:Q98</xm:f>
              <xm:sqref>L53</xm:sqref>
            </x14:sparkline>
            <x14:sparkline>
              <xm:f>Сводные!I99:Q99</xm:f>
              <xm:sqref>L54</xm:sqref>
            </x14:sparkline>
            <x14:sparkline>
              <xm:f>Сводные!I100:Q100</xm:f>
              <xm:sqref>L55</xm:sqref>
            </x14:sparkline>
            <x14:sparkline>
              <xm:f>Сводные!I101:Q101</xm:f>
              <xm:sqref>L56</xm:sqref>
            </x14:sparkline>
            <x14:sparkline>
              <xm:f>Сводные!I102:Q102</xm:f>
              <xm:sqref>L57</xm:sqref>
            </x14:sparkline>
            <x14:sparkline>
              <xm:f>Сводные!I103:Q103</xm:f>
              <xm:sqref>L58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Списки</vt:lpstr>
      <vt:lpstr>Сводные</vt:lpstr>
      <vt:lpstr>Дашборд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Bazaleva</dc:creator>
  <cp:lastModifiedBy>Карина Ахметова</cp:lastModifiedBy>
  <dcterms:created xsi:type="dcterms:W3CDTF">2021-03-26T08:13:36Z</dcterms:created>
  <dcterms:modified xsi:type="dcterms:W3CDTF">2024-10-25T17:05:18Z</dcterms:modified>
</cp:coreProperties>
</file>