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S\OneDrive\Desktop\"/>
    </mc:Choice>
  </mc:AlternateContent>
  <xr:revisionPtr revIDLastSave="0" documentId="13_ncr:1_{D22DBF15-9EE2-4210-9F31-3E6582BD0AB0}" xr6:coauthVersionLast="47" xr6:coauthVersionMax="47" xr10:uidLastSave="{00000000-0000-0000-0000-000000000000}"/>
  <workbookProtection workbookAlgorithmName="SHA-512" workbookHashValue="GN3fdN+/Lo5coBMHYYcNE4YRpbKcWocn8VPzz+Gb+Ye1jOuhR6O2BgP8Dy2MlXJQhT9TG01IjScwHfQa3WllKQ==" workbookSaltValue="p9Gxv/J8p7sJAK6zbCYUyQ==" workbookSpinCount="100000" lockStructure="1"/>
  <bookViews>
    <workbookView xWindow="-120" yWindow="-120" windowWidth="20730" windowHeight="11160" activeTab="2" xr2:uid="{97EA0228-A76A-4416-B69E-42D3CD6E3883}"/>
  </bookViews>
  <sheets>
    <sheet name="SUPER E PLUS RATES" sheetId="1" r:id="rId1"/>
    <sheet name="R 1.0025" sheetId="2" r:id="rId2"/>
    <sheet name="Premium Calculat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J39" i="3"/>
  <c r="J32" i="3"/>
  <c r="J28" i="3"/>
  <c r="J24" i="3"/>
  <c r="K17" i="3"/>
  <c r="K16" i="3"/>
  <c r="K15" i="3"/>
  <c r="K14" i="3"/>
  <c r="K13" i="3"/>
  <c r="K11" i="3"/>
  <c r="K12" i="3"/>
  <c r="H17" i="3"/>
  <c r="H16" i="3"/>
  <c r="H15" i="3"/>
  <c r="H14" i="3"/>
  <c r="H13" i="3"/>
  <c r="H12" i="3"/>
  <c r="H11" i="3"/>
  <c r="C7" i="3"/>
  <c r="C17" i="3" s="1"/>
  <c r="C14" i="3"/>
  <c r="J16" i="3" s="1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B9" i="2"/>
  <c r="C9" i="2"/>
  <c r="D9" i="2"/>
  <c r="E9" i="2"/>
  <c r="F9" i="2"/>
  <c r="G9" i="2"/>
  <c r="H9" i="2"/>
  <c r="J9" i="2"/>
  <c r="K9" i="2"/>
  <c r="L9" i="2"/>
  <c r="M9" i="2"/>
  <c r="N9" i="2"/>
  <c r="O9" i="2"/>
  <c r="P9" i="2"/>
  <c r="Q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B6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B5" i="2"/>
  <c r="K6" i="3" l="1"/>
  <c r="K18" i="3"/>
  <c r="J26" i="3" s="1"/>
  <c r="J13" i="3"/>
  <c r="J17" i="3"/>
  <c r="J14" i="3"/>
  <c r="J11" i="3"/>
  <c r="J15" i="3"/>
  <c r="J12" i="3"/>
  <c r="K5" i="3" l="1"/>
  <c r="K7" i="3" s="1"/>
  <c r="J37" i="3"/>
  <c r="J34" i="3"/>
  <c r="J30" i="3"/>
</calcChain>
</file>

<file path=xl/sharedStrings.xml><?xml version="1.0" encoding="utf-8"?>
<sst xmlns="http://schemas.openxmlformats.org/spreadsheetml/2006/main" count="88" uniqueCount="46">
  <si>
    <t>BRITISH-AMERICAN INSURANCE CO(K) LTD</t>
  </si>
  <si>
    <t>SUPER E PLUS - MEDICAL OPTION (PLAN I250</t>
  </si>
  <si>
    <t>YEARS</t>
  </si>
  <si>
    <t>Rate per Month</t>
  </si>
  <si>
    <t>AGE</t>
  </si>
  <si>
    <t>Client Name</t>
  </si>
  <si>
    <t>Client Details</t>
  </si>
  <si>
    <t>Date of Birth</t>
  </si>
  <si>
    <t>Age Next Birthday</t>
  </si>
  <si>
    <t>Gender</t>
  </si>
  <si>
    <t>Cover/Premium Details</t>
  </si>
  <si>
    <t>Date of Issue</t>
  </si>
  <si>
    <t>Policy term(Between 10 to 25 years)</t>
  </si>
  <si>
    <t>Maturity Date</t>
  </si>
  <si>
    <t>Sum Assured</t>
  </si>
  <si>
    <t>Premium Frequency</t>
  </si>
  <si>
    <t>Total Premium Payable</t>
  </si>
  <si>
    <t>Akhondo Kevin</t>
  </si>
  <si>
    <t>Male</t>
  </si>
  <si>
    <t>Illustrated Benefits Payable</t>
  </si>
  <si>
    <t>Total Cover Premium Contribution</t>
  </si>
  <si>
    <t>Less: Tax Relief(15%)</t>
  </si>
  <si>
    <t>Total Premiums After Tax Relief</t>
  </si>
  <si>
    <t>Payment Year</t>
  </si>
  <si>
    <t>Payment Rate</t>
  </si>
  <si>
    <t>Date of Payment</t>
  </si>
  <si>
    <t>Bonus</t>
  </si>
  <si>
    <t>Total Disbursement</t>
  </si>
  <si>
    <t>BENEFITS</t>
  </si>
  <si>
    <t>1) Guaranteed cash bonuses amounting to 130% of the Sum Assured are paid spread in the last 6 anniversaries of the policy</t>
  </si>
  <si>
    <r>
      <t>2)</t>
    </r>
    <r>
      <rPr>
        <b/>
        <sz val="12"/>
        <color theme="1"/>
        <rFont val="Times New Roman"/>
        <family val="1"/>
      </rPr>
      <t>Death Benefits</t>
    </r>
  </si>
  <si>
    <t xml:space="preserve">a) Britam will pay 50% of Sum Assured Immediately </t>
  </si>
  <si>
    <t>b) Waiver of future Premiums</t>
  </si>
  <si>
    <t>c) All unpaid bonuses and maturity benefits will be paid when they fall due</t>
  </si>
  <si>
    <r>
      <t xml:space="preserve">3) </t>
    </r>
    <r>
      <rPr>
        <b/>
        <sz val="12"/>
        <color theme="1"/>
        <rFont val="Times New Roman"/>
        <family val="1"/>
      </rPr>
      <t>Accidental Benefits</t>
    </r>
  </si>
  <si>
    <t xml:space="preserve">a) Britam will pay 100% of Sum Assured Immediately </t>
  </si>
  <si>
    <r>
      <t xml:space="preserve">4) </t>
    </r>
    <r>
      <rPr>
        <b/>
        <sz val="12"/>
        <color theme="1"/>
        <rFont val="Times New Roman"/>
        <family val="1"/>
      </rPr>
      <t>Living Benefits</t>
    </r>
  </si>
  <si>
    <r>
      <t>5)</t>
    </r>
    <r>
      <rPr>
        <b/>
        <sz val="12"/>
        <color theme="1"/>
        <rFont val="Times New Roman"/>
        <family val="1"/>
      </rPr>
      <t>Disability Benefits</t>
    </r>
  </si>
  <si>
    <t>a) Waiver of future Premiums</t>
  </si>
  <si>
    <t>b) All unpaid bonuses and maturity benefits will be paid when they fall due</t>
  </si>
  <si>
    <r>
      <t xml:space="preserve">6) </t>
    </r>
    <r>
      <rPr>
        <b/>
        <sz val="12"/>
        <color theme="1"/>
        <rFont val="Times New Roman"/>
        <family val="1"/>
      </rPr>
      <t>Maturity Benefit</t>
    </r>
  </si>
  <si>
    <t>a) The policy will pay 100% of the Sum Assured on expiry of the selected term regardless of any previous benefit payment</t>
  </si>
  <si>
    <r>
      <t xml:space="preserve">7) </t>
    </r>
    <r>
      <rPr>
        <b/>
        <sz val="12"/>
        <color theme="1"/>
        <rFont val="Times New Roman"/>
        <family val="1"/>
      </rPr>
      <t>Tax Relief</t>
    </r>
  </si>
  <si>
    <t>a) An insurance tax relief amounting to 15% of the Premiums paid is a available (Subject to a maximum of KES.5,000 per Month)</t>
  </si>
  <si>
    <t>b) The full amount payable at maturity of the policy is tax free</t>
  </si>
  <si>
    <t>Semi-annually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</si>
</sst>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;@"/>
    <numFmt numFmtId="165" formatCode="_([$KES]\ * #,##0_);_([$KES]\ * \(#,##0\);_([$KES]\ * &quot;-&quot;_);_(@_)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9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2" fillId="2" borderId="0" xfId="1"/>
    <xf numFmtId="0" fontId="1" fillId="0" borderId="3" xfId="0" applyFont="1" applyBorder="1"/>
    <xf numFmtId="0" fontId="0" fillId="0" borderId="3" xfId="0" applyBorder="1"/>
    <xf numFmtId="0" fontId="1" fillId="0" borderId="0" xfId="0" applyFont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" fillId="0" borderId="5" xfId="0" applyFont="1" applyBorder="1"/>
    <xf numFmtId="0" fontId="1" fillId="0" borderId="4" xfId="0" applyFont="1" applyBorder="1"/>
    <xf numFmtId="9" fontId="0" fillId="0" borderId="0" xfId="0" applyNumberFormat="1"/>
    <xf numFmtId="164" fontId="0" fillId="0" borderId="0" xfId="0" applyNumberFormat="1"/>
    <xf numFmtId="0" fontId="0" fillId="4" borderId="0" xfId="0" applyFill="1"/>
    <xf numFmtId="0" fontId="0" fillId="0" borderId="0" xfId="0" applyProtection="1">
      <protection hidden="1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4" borderId="0" xfId="0" applyFill="1"/>
    <xf numFmtId="0" fontId="0" fillId="4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0" xfId="0"/>
    <xf numFmtId="165" fontId="0" fillId="4" borderId="0" xfId="0" applyNumberFormat="1" applyFill="1" applyProtection="1">
      <protection hidden="1"/>
    </xf>
    <xf numFmtId="165" fontId="0" fillId="4" borderId="8" xfId="0" applyNumberFormat="1" applyFill="1" applyBorder="1" applyProtection="1">
      <protection hidden="1"/>
    </xf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4" borderId="14" xfId="0" applyFill="1" applyBorder="1"/>
    <xf numFmtId="0" fontId="0" fillId="4" borderId="19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4" xfId="0" applyBorder="1"/>
    <xf numFmtId="0" fontId="1" fillId="0" borderId="9" xfId="0" applyFont="1" applyBorder="1"/>
    <xf numFmtId="0" fontId="1" fillId="0" borderId="3" xfId="0" applyFont="1" applyBorder="1"/>
    <xf numFmtId="0" fontId="0" fillId="5" borderId="4" xfId="0" applyFill="1" applyBorder="1" applyAlignment="1" applyProtection="1">
      <alignment horizontal="right"/>
      <protection locked="0"/>
    </xf>
    <xf numFmtId="0" fontId="0" fillId="5" borderId="6" xfId="0" applyFill="1" applyBorder="1" applyAlignment="1" applyProtection="1">
      <alignment horizontal="right"/>
      <protection locked="0"/>
    </xf>
    <xf numFmtId="14" fontId="0" fillId="5" borderId="0" xfId="0" applyNumberFormat="1" applyFill="1" applyProtection="1">
      <protection locked="0"/>
    </xf>
    <xf numFmtId="0" fontId="0" fillId="5" borderId="0" xfId="0" applyFill="1" applyProtection="1">
      <protection locked="0"/>
    </xf>
    <xf numFmtId="0" fontId="0" fillId="5" borderId="8" xfId="0" applyFill="1" applyBorder="1" applyProtection="1">
      <protection locked="0"/>
    </xf>
    <xf numFmtId="0" fontId="0" fillId="3" borderId="0" xfId="0" applyFill="1" applyProtection="1">
      <protection hidden="1"/>
    </xf>
    <xf numFmtId="0" fontId="0" fillId="3" borderId="8" xfId="0" applyFill="1" applyBorder="1" applyProtection="1">
      <protection hidden="1"/>
    </xf>
    <xf numFmtId="0" fontId="0" fillId="5" borderId="3" xfId="0" applyFill="1" applyBorder="1" applyAlignment="1" applyProtection="1">
      <alignment horizontal="right"/>
      <protection locked="0"/>
    </xf>
    <xf numFmtId="0" fontId="0" fillId="5" borderId="10" xfId="0" applyFill="1" applyBorder="1" applyAlignment="1" applyProtection="1">
      <alignment horizontal="right"/>
      <protection locked="0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5" borderId="4" xfId="0" applyNumberFormat="1" applyFill="1" applyBorder="1" applyProtection="1">
      <protection locked="0"/>
    </xf>
    <xf numFmtId="164" fontId="0" fillId="5" borderId="6" xfId="0" applyNumberFormat="1" applyFill="1" applyBorder="1" applyProtection="1">
      <protection locked="0"/>
    </xf>
    <xf numFmtId="164" fontId="0" fillId="3" borderId="0" xfId="0" applyNumberFormat="1" applyFill="1" applyProtection="1">
      <protection hidden="1"/>
    </xf>
    <xf numFmtId="164" fontId="0" fillId="3" borderId="8" xfId="0" applyNumberFormat="1" applyFill="1" applyBorder="1" applyProtection="1">
      <protection hidden="1"/>
    </xf>
    <xf numFmtId="165" fontId="0" fillId="5" borderId="0" xfId="0" applyNumberFormat="1" applyFill="1" applyProtection="1">
      <protection locked="0"/>
    </xf>
    <xf numFmtId="165" fontId="0" fillId="5" borderId="8" xfId="0" applyNumberFormat="1" applyFill="1" applyBorder="1" applyProtection="1">
      <protection locked="0"/>
    </xf>
    <xf numFmtId="0" fontId="0" fillId="5" borderId="0" xfId="0" applyFill="1" applyAlignment="1" applyProtection="1">
      <alignment horizontal="right"/>
      <protection locked="0"/>
    </xf>
    <xf numFmtId="0" fontId="0" fillId="5" borderId="8" xfId="0" applyFill="1" applyBorder="1" applyAlignment="1" applyProtection="1">
      <alignment horizontal="right"/>
      <protection locked="0"/>
    </xf>
    <xf numFmtId="0" fontId="0" fillId="0" borderId="11" xfId="0" applyBorder="1"/>
    <xf numFmtId="0" fontId="0" fillId="0" borderId="12" xfId="0" applyBorder="1"/>
    <xf numFmtId="165" fontId="0" fillId="4" borderId="4" xfId="0" applyNumberFormat="1" applyFill="1" applyBorder="1" applyProtection="1">
      <protection hidden="1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1" defaultTableStyle="TableStyleMedium2" defaultPivotStyle="PivotStyleLight16">
    <tableStyle name="Invisible" pivot="0" table="0" count="0" xr9:uid="{2B563C4B-7E41-49D1-8ACD-315D635EED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7DB6-FF9D-4229-8935-AD9353AB909C}">
  <sheetPr codeName="Sheet1"/>
  <dimension ref="A1:Q48"/>
  <sheetViews>
    <sheetView workbookViewId="0">
      <selection activeCell="F6" sqref="F6"/>
    </sheetView>
  </sheetViews>
  <sheetFormatPr defaultRowHeight="15.75" x14ac:dyDescent="0.25"/>
  <cols>
    <col min="16" max="16" width="10.625" customWidth="1"/>
    <col min="17" max="17" width="12.375" customWidth="1"/>
    <col min="2000" max="2000" width="2.5" customWidth="1"/>
  </cols>
  <sheetData>
    <row r="1" spans="1:17" ht="16.5" thickBo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6.5" thickBo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 s="3" t="s">
        <v>2</v>
      </c>
      <c r="B3" s="3">
        <v>10</v>
      </c>
      <c r="C3" s="3">
        <v>11</v>
      </c>
      <c r="D3" s="3">
        <v>12</v>
      </c>
      <c r="E3" s="3">
        <v>13</v>
      </c>
      <c r="F3" s="3">
        <v>14</v>
      </c>
      <c r="G3" s="3">
        <v>15</v>
      </c>
      <c r="H3" s="3">
        <v>16</v>
      </c>
      <c r="I3" s="3">
        <v>17</v>
      </c>
      <c r="J3" s="3">
        <v>18</v>
      </c>
      <c r="K3" s="3">
        <v>19</v>
      </c>
      <c r="L3" s="3">
        <v>20</v>
      </c>
      <c r="M3" s="3">
        <v>21</v>
      </c>
      <c r="N3" s="3">
        <v>22</v>
      </c>
      <c r="O3" s="3">
        <v>23</v>
      </c>
      <c r="P3" s="3">
        <v>24</v>
      </c>
      <c r="Q3" s="3">
        <v>25</v>
      </c>
    </row>
    <row r="4" spans="1:17" x14ac:dyDescent="0.25">
      <c r="A4" s="3" t="s">
        <v>4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</row>
    <row r="5" spans="1:17" x14ac:dyDescent="0.25">
      <c r="A5" s="3">
        <v>20</v>
      </c>
      <c r="B5" s="1">
        <v>22.3</v>
      </c>
      <c r="C5" s="1">
        <v>19.18</v>
      </c>
      <c r="D5" s="1">
        <v>16.690000000000001</v>
      </c>
      <c r="E5" s="1">
        <v>14.68</v>
      </c>
      <c r="F5" s="1">
        <v>13.03</v>
      </c>
      <c r="G5" s="1">
        <v>11.65</v>
      </c>
      <c r="H5" s="1">
        <v>10.49</v>
      </c>
      <c r="I5" s="1">
        <v>9.5</v>
      </c>
      <c r="J5" s="1">
        <v>8.65</v>
      </c>
      <c r="K5" s="1">
        <v>7.92</v>
      </c>
      <c r="L5" s="1">
        <v>7.28</v>
      </c>
      <c r="M5" s="1">
        <v>6.72</v>
      </c>
      <c r="N5" s="1">
        <v>6.23</v>
      </c>
      <c r="O5" s="1">
        <v>5.8</v>
      </c>
      <c r="P5" s="1">
        <v>5.41</v>
      </c>
      <c r="Q5" s="1">
        <v>4.8899999999999997</v>
      </c>
    </row>
    <row r="6" spans="1:17" x14ac:dyDescent="0.25">
      <c r="A6" s="3">
        <v>21</v>
      </c>
      <c r="B6" s="1">
        <v>22.33</v>
      </c>
      <c r="C6" s="1">
        <v>19.21</v>
      </c>
      <c r="D6" s="1">
        <v>16.72</v>
      </c>
      <c r="E6" s="1">
        <v>14.71</v>
      </c>
      <c r="F6" s="1">
        <v>13.06</v>
      </c>
      <c r="G6" s="1">
        <v>11.68</v>
      </c>
      <c r="H6" s="1">
        <v>10.52</v>
      </c>
      <c r="I6" s="1">
        <v>9.5299999999999994</v>
      </c>
      <c r="J6" s="1">
        <v>8.68</v>
      </c>
      <c r="K6" s="1">
        <v>7.94</v>
      </c>
      <c r="L6" s="1">
        <v>7.3</v>
      </c>
      <c r="M6" s="1">
        <v>6.75</v>
      </c>
      <c r="N6" s="1">
        <v>6.26</v>
      </c>
      <c r="O6" s="1">
        <v>5.82</v>
      </c>
      <c r="P6" s="1">
        <v>5.44</v>
      </c>
      <c r="Q6" s="1">
        <v>5.0999999999999996</v>
      </c>
    </row>
    <row r="7" spans="1:17" x14ac:dyDescent="0.25">
      <c r="A7" s="3">
        <v>22</v>
      </c>
      <c r="B7" s="1">
        <v>22.37</v>
      </c>
      <c r="C7" s="1">
        <v>19.25</v>
      </c>
      <c r="D7" s="1">
        <v>16.77</v>
      </c>
      <c r="E7" s="1">
        <v>14.76</v>
      </c>
      <c r="F7" s="1">
        <v>13.1</v>
      </c>
      <c r="G7" s="1">
        <v>11.72</v>
      </c>
      <c r="H7" s="1">
        <v>10.56</v>
      </c>
      <c r="I7" s="1">
        <v>9.56</v>
      </c>
      <c r="J7" s="1">
        <v>8.7100000000000009</v>
      </c>
      <c r="K7" s="1">
        <v>7.98</v>
      </c>
      <c r="L7" s="1">
        <v>7.34</v>
      </c>
      <c r="M7" s="1">
        <v>6.78</v>
      </c>
      <c r="N7" s="1">
        <v>6.29</v>
      </c>
      <c r="O7" s="1">
        <v>5.86</v>
      </c>
      <c r="P7" s="1">
        <v>5.47</v>
      </c>
      <c r="Q7" s="1">
        <v>5.13</v>
      </c>
    </row>
    <row r="8" spans="1:17" x14ac:dyDescent="0.25">
      <c r="A8" s="3">
        <v>23</v>
      </c>
      <c r="B8" s="1">
        <v>22.41</v>
      </c>
      <c r="C8" s="1">
        <v>19.29</v>
      </c>
      <c r="D8" s="1">
        <v>16.809999999999999</v>
      </c>
      <c r="E8" s="1">
        <v>14.8</v>
      </c>
      <c r="F8" s="1">
        <v>13.14</v>
      </c>
      <c r="G8" s="1">
        <v>11.76</v>
      </c>
      <c r="H8" s="1">
        <v>10.59</v>
      </c>
      <c r="I8" s="1">
        <v>9.6</v>
      </c>
      <c r="J8" s="1">
        <v>8.75</v>
      </c>
      <c r="K8" s="1">
        <v>8.01</v>
      </c>
      <c r="L8" s="1">
        <v>7.37</v>
      </c>
      <c r="M8" s="1">
        <v>6.82</v>
      </c>
      <c r="N8" s="1">
        <v>6.32</v>
      </c>
      <c r="O8" s="1">
        <v>5.89</v>
      </c>
      <c r="P8" s="1">
        <v>5.5</v>
      </c>
      <c r="Q8" s="1">
        <v>5.16</v>
      </c>
    </row>
    <row r="9" spans="1:17" x14ac:dyDescent="0.25">
      <c r="A9" s="3">
        <v>24</v>
      </c>
      <c r="B9" s="1">
        <v>22.46</v>
      </c>
      <c r="C9" s="1">
        <v>19.329999999999998</v>
      </c>
      <c r="D9" s="1">
        <v>16.850000000000001</v>
      </c>
      <c r="E9" s="1">
        <v>14.84</v>
      </c>
      <c r="F9" s="1">
        <v>13.18</v>
      </c>
      <c r="G9" s="1">
        <v>11.8</v>
      </c>
      <c r="H9" s="1">
        <v>10.63</v>
      </c>
      <c r="I9" s="1">
        <v>9.64</v>
      </c>
      <c r="J9" s="1">
        <v>8.7899999999999991</v>
      </c>
      <c r="K9" s="1">
        <v>8.0500000000000007</v>
      </c>
      <c r="L9" s="1">
        <v>7.41</v>
      </c>
      <c r="M9" s="1">
        <v>6.85</v>
      </c>
      <c r="N9" s="1">
        <v>6.36</v>
      </c>
      <c r="O9" s="1">
        <v>5.92</v>
      </c>
      <c r="P9" s="1">
        <v>5.54</v>
      </c>
      <c r="Q9" s="1">
        <v>5.2</v>
      </c>
    </row>
    <row r="10" spans="1:17" x14ac:dyDescent="0.25">
      <c r="A10" s="3">
        <v>25</v>
      </c>
      <c r="B10" s="1">
        <v>22.51</v>
      </c>
      <c r="C10" s="1">
        <v>19.39</v>
      </c>
      <c r="D10" s="1">
        <v>16.899999999999999</v>
      </c>
      <c r="E10" s="1">
        <v>14.89</v>
      </c>
      <c r="F10" s="1">
        <v>13.23</v>
      </c>
      <c r="G10" s="1">
        <v>11.84</v>
      </c>
      <c r="H10" s="1">
        <v>10.68</v>
      </c>
      <c r="I10" s="1">
        <v>9.68</v>
      </c>
      <c r="J10" s="1">
        <v>8.83</v>
      </c>
      <c r="K10" s="1">
        <v>8.09</v>
      </c>
      <c r="L10" s="1">
        <v>7.45</v>
      </c>
      <c r="M10" s="1">
        <v>6.89</v>
      </c>
      <c r="N10" s="1">
        <v>6.4</v>
      </c>
      <c r="O10" s="1">
        <v>5.96</v>
      </c>
      <c r="P10" s="1">
        <v>5.58</v>
      </c>
      <c r="Q10" s="1">
        <v>5.23</v>
      </c>
    </row>
    <row r="11" spans="1:17" x14ac:dyDescent="0.25">
      <c r="A11" s="3">
        <v>26</v>
      </c>
      <c r="B11" s="1">
        <v>22.58</v>
      </c>
      <c r="C11" s="1">
        <v>19.46</v>
      </c>
      <c r="D11" s="1">
        <v>16.97</v>
      </c>
      <c r="E11" s="1">
        <v>14.95</v>
      </c>
      <c r="F11" s="1">
        <v>13.29</v>
      </c>
      <c r="G11" s="1">
        <v>11.9</v>
      </c>
      <c r="H11" s="1">
        <v>10.73</v>
      </c>
      <c r="I11" s="1">
        <v>9.73</v>
      </c>
      <c r="J11" s="1">
        <v>8.8800000000000008</v>
      </c>
      <c r="K11" s="1">
        <v>8.14</v>
      </c>
      <c r="L11" s="1">
        <v>7.5</v>
      </c>
      <c r="M11" s="1">
        <v>6.94</v>
      </c>
      <c r="N11" s="1">
        <v>6.44</v>
      </c>
      <c r="O11" s="1">
        <v>6.01</v>
      </c>
      <c r="P11" s="1">
        <v>5.62</v>
      </c>
      <c r="Q11" s="1">
        <v>5.28</v>
      </c>
    </row>
    <row r="12" spans="1:17" x14ac:dyDescent="0.25">
      <c r="A12" s="3">
        <v>27</v>
      </c>
      <c r="B12" s="1">
        <v>22.67</v>
      </c>
      <c r="C12" s="1">
        <v>19.54</v>
      </c>
      <c r="D12" s="1">
        <v>17.05</v>
      </c>
      <c r="E12" s="1">
        <v>15.02</v>
      </c>
      <c r="F12" s="1">
        <v>13.36</v>
      </c>
      <c r="G12" s="1">
        <v>11.97</v>
      </c>
      <c r="H12" s="1">
        <v>10.79</v>
      </c>
      <c r="I12" s="1">
        <v>9.8000000000000007</v>
      </c>
      <c r="J12" s="1">
        <v>8.94</v>
      </c>
      <c r="K12" s="1">
        <v>8.1999999999999993</v>
      </c>
      <c r="L12" s="1">
        <v>7.55</v>
      </c>
      <c r="M12" s="1">
        <v>6.99</v>
      </c>
      <c r="N12" s="1">
        <v>6.5</v>
      </c>
      <c r="O12" s="1">
        <v>6.06</v>
      </c>
      <c r="P12" s="1">
        <v>5.67</v>
      </c>
      <c r="Q12" s="1">
        <v>5.33</v>
      </c>
    </row>
    <row r="13" spans="1:17" x14ac:dyDescent="0.25">
      <c r="A13" s="3">
        <v>28</v>
      </c>
      <c r="B13" s="1">
        <v>22.77</v>
      </c>
      <c r="C13" s="1">
        <v>19.63</v>
      </c>
      <c r="D13" s="1">
        <v>17.13</v>
      </c>
      <c r="E13" s="1">
        <v>15.1</v>
      </c>
      <c r="F13" s="1">
        <v>13.43</v>
      </c>
      <c r="G13" s="1">
        <v>12.04</v>
      </c>
      <c r="H13" s="1">
        <v>10.86</v>
      </c>
      <c r="I13" s="1">
        <v>9.86</v>
      </c>
      <c r="J13" s="1">
        <v>9</v>
      </c>
      <c r="K13" s="1">
        <v>8.26</v>
      </c>
      <c r="L13" s="1">
        <v>7.61</v>
      </c>
      <c r="M13" s="1">
        <v>7.05</v>
      </c>
      <c r="N13" s="1">
        <v>6.55</v>
      </c>
      <c r="O13" s="1">
        <v>6.12</v>
      </c>
      <c r="P13" s="1">
        <v>5.73</v>
      </c>
      <c r="Q13" s="1">
        <v>5.39</v>
      </c>
    </row>
    <row r="14" spans="1:17" x14ac:dyDescent="0.25">
      <c r="A14" s="3">
        <v>29</v>
      </c>
      <c r="B14" s="1">
        <v>22.87</v>
      </c>
      <c r="C14" s="1">
        <v>19.72</v>
      </c>
      <c r="D14" s="1">
        <v>17.22</v>
      </c>
      <c r="E14" s="1">
        <v>15.18</v>
      </c>
      <c r="F14" s="1">
        <v>13.51</v>
      </c>
      <c r="G14" s="1">
        <v>12.11</v>
      </c>
      <c r="H14" s="2">
        <v>10.93</v>
      </c>
      <c r="I14" s="1">
        <v>9.93</v>
      </c>
      <c r="J14" s="1">
        <v>9.06</v>
      </c>
      <c r="K14" s="1">
        <v>8.32</v>
      </c>
      <c r="L14" s="1">
        <v>7.67</v>
      </c>
      <c r="M14" s="1">
        <v>7.11</v>
      </c>
      <c r="N14" s="1">
        <v>6.61</v>
      </c>
      <c r="O14" s="1">
        <v>6.18</v>
      </c>
      <c r="P14" s="1">
        <v>5.79</v>
      </c>
      <c r="Q14" s="1">
        <v>5.45</v>
      </c>
    </row>
    <row r="15" spans="1:17" x14ac:dyDescent="0.25">
      <c r="A15" s="3">
        <v>30</v>
      </c>
      <c r="B15" s="1">
        <v>22.97</v>
      </c>
      <c r="C15" s="1">
        <v>19.809999999999999</v>
      </c>
      <c r="D15" s="1">
        <v>17.3</v>
      </c>
      <c r="E15" s="1">
        <v>15.26</v>
      </c>
      <c r="F15" s="1">
        <v>13.58</v>
      </c>
      <c r="G15" s="1">
        <v>12.18</v>
      </c>
      <c r="H15" s="1">
        <v>11</v>
      </c>
      <c r="I15" s="1">
        <v>9.99</v>
      </c>
      <c r="J15" s="1">
        <v>9.1300000000000008</v>
      </c>
      <c r="K15" s="1">
        <v>8.3800000000000008</v>
      </c>
      <c r="L15" s="1">
        <v>7.73</v>
      </c>
      <c r="M15" s="1">
        <v>7.17</v>
      </c>
      <c r="N15" s="1">
        <v>6.67</v>
      </c>
      <c r="O15" s="1">
        <v>6.24</v>
      </c>
      <c r="P15" s="1">
        <v>5.85</v>
      </c>
      <c r="Q15" s="1">
        <v>5.51</v>
      </c>
    </row>
    <row r="16" spans="1:17" x14ac:dyDescent="0.25">
      <c r="A16" s="3">
        <v>31</v>
      </c>
      <c r="B16" s="1">
        <v>23.05</v>
      </c>
      <c r="C16" s="1">
        <v>19.89</v>
      </c>
      <c r="D16" s="1">
        <v>17.37</v>
      </c>
      <c r="E16" s="1">
        <v>15.33</v>
      </c>
      <c r="F16" s="1">
        <v>13.65</v>
      </c>
      <c r="G16" s="1">
        <v>12.24</v>
      </c>
      <c r="H16" s="1">
        <v>11.06</v>
      </c>
      <c r="I16" s="1">
        <v>10.050000000000001</v>
      </c>
      <c r="J16" s="1">
        <v>9.18</v>
      </c>
      <c r="K16" s="1">
        <v>8.44</v>
      </c>
      <c r="L16" s="1">
        <v>7.79</v>
      </c>
      <c r="M16" s="1">
        <v>7.22</v>
      </c>
      <c r="N16" s="1">
        <v>6.73</v>
      </c>
      <c r="O16" s="1">
        <v>6.29</v>
      </c>
      <c r="P16" s="1">
        <v>5.9</v>
      </c>
      <c r="Q16" s="1">
        <v>5.56</v>
      </c>
    </row>
    <row r="17" spans="1:17" x14ac:dyDescent="0.25">
      <c r="A17" s="3">
        <v>32</v>
      </c>
      <c r="B17" s="1">
        <v>23.12</v>
      </c>
      <c r="C17" s="1">
        <v>19.95</v>
      </c>
      <c r="D17" s="1">
        <v>17.43</v>
      </c>
      <c r="E17" s="1">
        <v>15.39</v>
      </c>
      <c r="F17" s="1">
        <v>13.7</v>
      </c>
      <c r="G17" s="1">
        <v>12.29</v>
      </c>
      <c r="H17" s="1">
        <v>11.11</v>
      </c>
      <c r="I17" s="1">
        <v>10.1</v>
      </c>
      <c r="J17" s="1">
        <v>9.23</v>
      </c>
      <c r="K17" s="1">
        <v>8.48</v>
      </c>
      <c r="L17" s="1">
        <v>7.84</v>
      </c>
      <c r="M17" s="1">
        <v>7.27</v>
      </c>
      <c r="N17" s="1">
        <v>6.78</v>
      </c>
      <c r="O17" s="1">
        <v>6.34</v>
      </c>
      <c r="P17" s="1">
        <v>5.96</v>
      </c>
      <c r="Q17" s="1">
        <v>5.61</v>
      </c>
    </row>
    <row r="18" spans="1:17" x14ac:dyDescent="0.25">
      <c r="A18" s="3">
        <v>33</v>
      </c>
      <c r="B18" s="1">
        <v>23.18</v>
      </c>
      <c r="C18" s="1">
        <v>20.010000000000002</v>
      </c>
      <c r="D18" s="1">
        <v>17.48</v>
      </c>
      <c r="E18" s="1">
        <v>15.43</v>
      </c>
      <c r="F18" s="1">
        <v>13.75</v>
      </c>
      <c r="G18" s="1">
        <v>12.34</v>
      </c>
      <c r="H18" s="1">
        <v>11.15</v>
      </c>
      <c r="I18" s="1">
        <v>10.14</v>
      </c>
      <c r="J18" s="1">
        <v>9.27</v>
      </c>
      <c r="K18" s="1">
        <v>8.5299999999999994</v>
      </c>
      <c r="L18" s="1">
        <v>7.88</v>
      </c>
      <c r="M18" s="1">
        <v>7.32</v>
      </c>
      <c r="N18" s="1">
        <v>6.82</v>
      </c>
      <c r="O18" s="1">
        <v>6.39</v>
      </c>
      <c r="P18" s="1">
        <v>6</v>
      </c>
      <c r="Q18" s="1">
        <v>5.67</v>
      </c>
    </row>
    <row r="19" spans="1:17" x14ac:dyDescent="0.25">
      <c r="A19" s="3">
        <v>34</v>
      </c>
      <c r="B19" s="1">
        <v>23.23</v>
      </c>
      <c r="C19" s="1">
        <v>20.05</v>
      </c>
      <c r="D19" s="1">
        <v>17.53</v>
      </c>
      <c r="E19" s="1">
        <v>15.48</v>
      </c>
      <c r="F19" s="1">
        <v>13.79</v>
      </c>
      <c r="G19" s="1">
        <v>12.38</v>
      </c>
      <c r="H19" s="1">
        <v>11.19</v>
      </c>
      <c r="I19" s="1">
        <v>10.18</v>
      </c>
      <c r="J19" s="1">
        <v>9.31</v>
      </c>
      <c r="K19" s="1">
        <v>8.57</v>
      </c>
      <c r="L19" s="1">
        <v>7.92</v>
      </c>
      <c r="M19" s="1">
        <v>7.36</v>
      </c>
      <c r="N19" s="1">
        <v>6.87</v>
      </c>
      <c r="O19" s="1">
        <v>6.44</v>
      </c>
      <c r="P19" s="1">
        <v>6.05</v>
      </c>
      <c r="Q19" s="1">
        <v>5.72</v>
      </c>
    </row>
    <row r="20" spans="1:17" x14ac:dyDescent="0.25">
      <c r="A20" s="3">
        <v>35</v>
      </c>
      <c r="B20" s="1">
        <v>23.27</v>
      </c>
      <c r="C20" s="1">
        <v>20.09</v>
      </c>
      <c r="D20" s="1">
        <v>17.559999999999999</v>
      </c>
      <c r="E20" s="1">
        <v>15.51</v>
      </c>
      <c r="F20" s="1">
        <v>13.82</v>
      </c>
      <c r="G20" s="1">
        <v>12.41</v>
      </c>
      <c r="H20" s="1">
        <v>11.23</v>
      </c>
      <c r="I20" s="1">
        <v>10.220000000000001</v>
      </c>
      <c r="J20" s="1">
        <v>9.36</v>
      </c>
      <c r="K20" s="1">
        <v>8.61</v>
      </c>
      <c r="L20" s="1">
        <v>7.97</v>
      </c>
      <c r="M20" s="1">
        <v>7.41</v>
      </c>
      <c r="N20" s="1">
        <v>6.92</v>
      </c>
      <c r="O20" s="1">
        <v>6.49</v>
      </c>
      <c r="P20" s="1">
        <v>6.11</v>
      </c>
      <c r="Q20" s="1">
        <v>5.77</v>
      </c>
    </row>
    <row r="21" spans="1:17" x14ac:dyDescent="0.25">
      <c r="A21" s="3">
        <v>36</v>
      </c>
      <c r="B21" s="1">
        <v>23.29</v>
      </c>
      <c r="C21" s="1">
        <v>20.12</v>
      </c>
      <c r="D21" s="1">
        <v>17.59</v>
      </c>
      <c r="E21" s="1">
        <v>15.54</v>
      </c>
      <c r="F21" s="1">
        <v>13.85</v>
      </c>
      <c r="G21" s="1">
        <v>12.44</v>
      </c>
      <c r="H21" s="1">
        <v>11.26</v>
      </c>
      <c r="I21" s="1">
        <v>10.25</v>
      </c>
      <c r="J21" s="1">
        <v>9.39</v>
      </c>
      <c r="K21" s="1">
        <v>8.65</v>
      </c>
      <c r="L21" s="1">
        <v>8.01</v>
      </c>
      <c r="M21" s="1">
        <v>7.45</v>
      </c>
      <c r="N21" s="1">
        <v>6.96</v>
      </c>
      <c r="O21" s="1">
        <v>6.53</v>
      </c>
      <c r="P21" s="1">
        <v>6.16</v>
      </c>
      <c r="Q21" s="1">
        <v>5.82</v>
      </c>
    </row>
    <row r="22" spans="1:17" x14ac:dyDescent="0.25">
      <c r="A22" s="3">
        <v>37</v>
      </c>
      <c r="B22" s="1">
        <v>23.31</v>
      </c>
      <c r="C22" s="1">
        <v>20.14</v>
      </c>
      <c r="D22" s="1">
        <v>17.61</v>
      </c>
      <c r="E22" s="1">
        <v>15.56</v>
      </c>
      <c r="F22" s="1">
        <v>13.88</v>
      </c>
      <c r="G22" s="1">
        <v>12.47</v>
      </c>
      <c r="H22" s="1">
        <v>11.29</v>
      </c>
      <c r="I22" s="1">
        <v>10.29</v>
      </c>
      <c r="J22" s="1">
        <v>9.43</v>
      </c>
      <c r="K22" s="1">
        <v>8.69</v>
      </c>
      <c r="L22" s="1">
        <v>8.0500000000000007</v>
      </c>
      <c r="M22" s="1">
        <v>7.5</v>
      </c>
      <c r="N22" s="1">
        <v>7.01</v>
      </c>
      <c r="O22" s="1">
        <v>6.59</v>
      </c>
      <c r="P22" s="1">
        <v>6.21</v>
      </c>
      <c r="Q22" s="1">
        <v>5.88</v>
      </c>
    </row>
    <row r="23" spans="1:17" x14ac:dyDescent="0.25">
      <c r="A23" s="3">
        <v>38</v>
      </c>
      <c r="B23" s="1">
        <v>23.34</v>
      </c>
      <c r="C23" s="1">
        <v>20.170000000000002</v>
      </c>
      <c r="D23" s="1">
        <v>17.64</v>
      </c>
      <c r="E23" s="1">
        <v>15.6</v>
      </c>
      <c r="F23" s="1">
        <v>13.92</v>
      </c>
      <c r="G23" s="1">
        <v>12.52</v>
      </c>
      <c r="H23" s="1">
        <v>11.34</v>
      </c>
      <c r="I23" s="1">
        <v>10.34</v>
      </c>
      <c r="J23" s="1">
        <v>9.48</v>
      </c>
      <c r="K23" s="1">
        <v>8.75</v>
      </c>
      <c r="L23" s="1">
        <v>8.11</v>
      </c>
      <c r="M23" s="1">
        <v>7.56</v>
      </c>
      <c r="N23" s="1">
        <v>7.07</v>
      </c>
      <c r="O23" s="1">
        <v>6.65</v>
      </c>
      <c r="P23" s="1">
        <v>6.28</v>
      </c>
      <c r="Q23" s="1">
        <v>5.94</v>
      </c>
    </row>
    <row r="24" spans="1:17" x14ac:dyDescent="0.25">
      <c r="A24" s="3">
        <v>39</v>
      </c>
      <c r="B24" s="1">
        <v>23.37</v>
      </c>
      <c r="C24" s="1">
        <v>20.2</v>
      </c>
      <c r="D24" s="1">
        <v>17.68</v>
      </c>
      <c r="E24" s="1">
        <v>15.63</v>
      </c>
      <c r="F24" s="1">
        <v>13.96</v>
      </c>
      <c r="G24" s="1">
        <v>12.56</v>
      </c>
      <c r="H24" s="1">
        <v>11.38</v>
      </c>
      <c r="I24" s="1">
        <v>10.39</v>
      </c>
      <c r="J24" s="1">
        <v>9.5299999999999994</v>
      </c>
      <c r="K24" s="1">
        <v>8.8000000000000007</v>
      </c>
      <c r="L24" s="1">
        <v>8.17</v>
      </c>
      <c r="M24" s="1">
        <v>7.62</v>
      </c>
      <c r="N24" s="1">
        <v>7.14</v>
      </c>
      <c r="O24" s="1">
        <v>6.72</v>
      </c>
      <c r="P24" s="1">
        <v>6.34</v>
      </c>
      <c r="Q24" s="1">
        <v>6.02</v>
      </c>
    </row>
    <row r="25" spans="1:17" x14ac:dyDescent="0.25">
      <c r="A25" s="3">
        <v>40</v>
      </c>
      <c r="B25" s="1">
        <v>23.41</v>
      </c>
      <c r="C25" s="1">
        <v>20.239999999999998</v>
      </c>
      <c r="D25" s="1">
        <v>17.72</v>
      </c>
      <c r="E25" s="1">
        <v>15.68</v>
      </c>
      <c r="F25" s="1">
        <v>14.01</v>
      </c>
      <c r="G25" s="1">
        <v>12.61</v>
      </c>
      <c r="H25" s="1">
        <v>11.44</v>
      </c>
      <c r="I25" s="1">
        <v>10.45</v>
      </c>
      <c r="J25" s="1">
        <v>9.6</v>
      </c>
      <c r="K25" s="1">
        <v>8.8699999999999992</v>
      </c>
      <c r="L25" s="1">
        <v>8.24</v>
      </c>
      <c r="M25" s="1">
        <v>7.69</v>
      </c>
      <c r="N25" s="1">
        <v>7.21</v>
      </c>
      <c r="O25" s="1">
        <v>6.79</v>
      </c>
      <c r="P25" s="1">
        <v>6.42</v>
      </c>
      <c r="Q25" s="1">
        <v>6.1</v>
      </c>
    </row>
    <row r="26" spans="1:17" x14ac:dyDescent="0.25">
      <c r="A26" s="3">
        <v>41</v>
      </c>
      <c r="B26" s="1">
        <v>23.43</v>
      </c>
      <c r="C26" s="1">
        <v>20.27</v>
      </c>
      <c r="D26" s="1">
        <v>17.760000000000002</v>
      </c>
      <c r="E26" s="1">
        <v>15.73</v>
      </c>
      <c r="F26" s="1">
        <v>14.06</v>
      </c>
      <c r="G26" s="1">
        <v>12.67</v>
      </c>
      <c r="H26" s="1">
        <v>11.51</v>
      </c>
      <c r="I26" s="1">
        <v>10.52</v>
      </c>
      <c r="J26" s="1">
        <v>9.67</v>
      </c>
      <c r="K26" s="1">
        <v>8.9499999999999993</v>
      </c>
      <c r="L26" s="1">
        <v>8.32</v>
      </c>
      <c r="M26" s="1">
        <v>7.78</v>
      </c>
      <c r="N26" s="1">
        <v>7.3</v>
      </c>
      <c r="O26" s="1">
        <v>6.88</v>
      </c>
      <c r="P26" s="1">
        <v>6.51</v>
      </c>
      <c r="Q26" s="1">
        <v>6.19</v>
      </c>
    </row>
    <row r="27" spans="1:17" x14ac:dyDescent="0.25">
      <c r="A27" s="3">
        <v>42</v>
      </c>
      <c r="B27" s="1">
        <v>23.49</v>
      </c>
      <c r="C27" s="1">
        <v>20.34</v>
      </c>
      <c r="D27" s="1">
        <v>17.829999999999998</v>
      </c>
      <c r="E27" s="1">
        <v>15.81</v>
      </c>
      <c r="F27" s="1">
        <v>14.14</v>
      </c>
      <c r="G27" s="1">
        <v>12.76</v>
      </c>
      <c r="H27" s="1">
        <v>11.6</v>
      </c>
      <c r="I27" s="1">
        <v>10.61</v>
      </c>
      <c r="J27" s="1">
        <v>9.77</v>
      </c>
      <c r="K27" s="1">
        <v>9.0500000000000007</v>
      </c>
      <c r="L27" s="1">
        <v>8.42</v>
      </c>
      <c r="M27" s="1">
        <v>7.88</v>
      </c>
      <c r="N27" s="1">
        <v>7.41</v>
      </c>
      <c r="O27" s="1">
        <v>6.99</v>
      </c>
      <c r="P27" s="1">
        <v>6.62</v>
      </c>
      <c r="Q27" s="1">
        <v>6.3</v>
      </c>
    </row>
    <row r="28" spans="1:17" x14ac:dyDescent="0.25">
      <c r="A28" s="3">
        <v>43</v>
      </c>
      <c r="B28" s="1">
        <v>23.61</v>
      </c>
      <c r="C28" s="1">
        <v>20.46</v>
      </c>
      <c r="D28" s="1">
        <v>17.95</v>
      </c>
      <c r="E28" s="1">
        <v>15.93</v>
      </c>
      <c r="F28" s="1">
        <v>14.27</v>
      </c>
      <c r="G28" s="1">
        <v>12.89</v>
      </c>
      <c r="H28" s="1">
        <v>11.73</v>
      </c>
      <c r="I28" s="1">
        <v>10.74</v>
      </c>
      <c r="J28" s="1">
        <v>9.91</v>
      </c>
      <c r="K28" s="1">
        <v>9.18</v>
      </c>
      <c r="L28" s="1">
        <v>8.56</v>
      </c>
      <c r="M28" s="1">
        <v>8.02</v>
      </c>
      <c r="N28" s="1">
        <v>7.55</v>
      </c>
      <c r="O28" s="1">
        <v>7.13</v>
      </c>
      <c r="P28" s="1">
        <v>6.77</v>
      </c>
      <c r="Q28" s="1">
        <v>6.44</v>
      </c>
    </row>
    <row r="29" spans="1:17" x14ac:dyDescent="0.25">
      <c r="A29" s="3">
        <v>44</v>
      </c>
      <c r="B29" s="1">
        <v>23.74</v>
      </c>
      <c r="C29" s="1">
        <v>20.59</v>
      </c>
      <c r="D29" s="1">
        <v>18.09</v>
      </c>
      <c r="E29" s="1">
        <v>16.07</v>
      </c>
      <c r="F29" s="1">
        <v>14.41</v>
      </c>
      <c r="G29" s="1">
        <v>13.03</v>
      </c>
      <c r="H29" s="1">
        <v>11.87</v>
      </c>
      <c r="I29" s="1">
        <v>10.89</v>
      </c>
      <c r="J29" s="1">
        <v>10.050000000000001</v>
      </c>
      <c r="K29" s="1">
        <v>9.33</v>
      </c>
      <c r="L29" s="1">
        <v>8.7100000000000009</v>
      </c>
      <c r="M29" s="1">
        <v>8.17</v>
      </c>
      <c r="N29" s="1">
        <v>7.7</v>
      </c>
      <c r="O29" s="1">
        <v>7.29</v>
      </c>
      <c r="P29" s="1">
        <v>6.92</v>
      </c>
      <c r="Q29" s="1">
        <v>6.6</v>
      </c>
    </row>
    <row r="30" spans="1:17" x14ac:dyDescent="0.25">
      <c r="A30" s="3">
        <v>45</v>
      </c>
      <c r="B30" s="1">
        <v>23.9</v>
      </c>
      <c r="C30" s="1">
        <v>20.75</v>
      </c>
      <c r="D30" s="1">
        <v>18.260000000000002</v>
      </c>
      <c r="E30" s="1">
        <v>16.239999999999998</v>
      </c>
      <c r="F30" s="1">
        <v>14.58</v>
      </c>
      <c r="G30" s="1">
        <v>13.21</v>
      </c>
      <c r="H30" s="1">
        <v>12.05</v>
      </c>
      <c r="I30" s="1">
        <v>11.07</v>
      </c>
      <c r="J30" s="1">
        <v>10.23</v>
      </c>
      <c r="K30" s="1">
        <v>9.51</v>
      </c>
      <c r="L30" s="1">
        <v>8.89</v>
      </c>
      <c r="M30" s="1">
        <v>8.35</v>
      </c>
      <c r="N30" s="1">
        <v>7.88</v>
      </c>
      <c r="O30" s="1">
        <v>7.46</v>
      </c>
      <c r="P30" s="1">
        <v>7.1</v>
      </c>
      <c r="Q30" s="1">
        <v>6.78</v>
      </c>
    </row>
    <row r="31" spans="1:17" x14ac:dyDescent="0.25">
      <c r="A31" s="3">
        <v>46</v>
      </c>
      <c r="B31" s="1">
        <v>24.94</v>
      </c>
      <c r="C31" s="1">
        <v>21.77</v>
      </c>
      <c r="D31" s="1">
        <v>19.260000000000002</v>
      </c>
      <c r="E31" s="1">
        <v>17.22</v>
      </c>
      <c r="F31" s="1">
        <v>15.55</v>
      </c>
      <c r="G31" s="1">
        <v>14.16</v>
      </c>
      <c r="H31" s="1">
        <v>12.98</v>
      </c>
      <c r="I31" s="1">
        <v>11.99</v>
      </c>
      <c r="J31" s="1">
        <v>11.14</v>
      </c>
      <c r="K31" s="1">
        <v>10.41</v>
      </c>
      <c r="L31" s="1">
        <v>9.77</v>
      </c>
      <c r="M31" s="1">
        <v>9.2200000000000006</v>
      </c>
      <c r="N31" s="1">
        <v>8.74</v>
      </c>
      <c r="O31" s="1">
        <v>8.32</v>
      </c>
      <c r="P31" s="1">
        <v>7.95</v>
      </c>
      <c r="Q31" s="1">
        <v>7.62</v>
      </c>
    </row>
    <row r="32" spans="1:17" x14ac:dyDescent="0.25">
      <c r="A32" s="3">
        <v>47</v>
      </c>
      <c r="B32" s="1">
        <v>25.25</v>
      </c>
      <c r="C32" s="1">
        <v>22.08</v>
      </c>
      <c r="D32" s="1">
        <v>19.559999999999999</v>
      </c>
      <c r="E32" s="1">
        <v>17.53</v>
      </c>
      <c r="F32" s="1">
        <v>15.58</v>
      </c>
      <c r="G32" s="1">
        <v>14.45</v>
      </c>
      <c r="H32" s="1">
        <v>13.28</v>
      </c>
      <c r="I32" s="1">
        <v>12.28</v>
      </c>
      <c r="J32" s="1">
        <v>11.43</v>
      </c>
      <c r="K32" s="1">
        <v>10.7</v>
      </c>
      <c r="L32" s="1">
        <v>10.06</v>
      </c>
      <c r="M32" s="1">
        <v>9.51</v>
      </c>
      <c r="N32" s="1">
        <v>9.0299999999999994</v>
      </c>
      <c r="O32" s="1">
        <v>8.61</v>
      </c>
      <c r="P32" s="1">
        <v>8.24</v>
      </c>
      <c r="Q32" s="1">
        <v>7.91</v>
      </c>
    </row>
    <row r="33" spans="1:17" x14ac:dyDescent="0.25">
      <c r="A33" s="3">
        <v>48</v>
      </c>
      <c r="B33" s="1">
        <v>25.63</v>
      </c>
      <c r="C33" s="1">
        <v>22.46</v>
      </c>
      <c r="D33" s="1">
        <v>19.93</v>
      </c>
      <c r="E33" s="1">
        <v>17.89</v>
      </c>
      <c r="F33" s="1">
        <v>16.21</v>
      </c>
      <c r="G33" s="1">
        <v>14.81</v>
      </c>
      <c r="H33" s="1">
        <v>13.63</v>
      </c>
      <c r="I33" s="1">
        <v>12.63</v>
      </c>
      <c r="J33" s="1">
        <v>11.77</v>
      </c>
      <c r="K33" s="1">
        <v>11.03</v>
      </c>
      <c r="L33" s="1">
        <v>10.4</v>
      </c>
      <c r="M33" s="1">
        <v>9.85</v>
      </c>
      <c r="N33" s="1">
        <v>9.36</v>
      </c>
      <c r="O33" s="1">
        <v>8.94</v>
      </c>
      <c r="P33" s="1">
        <v>8.57</v>
      </c>
      <c r="Q33" s="1">
        <v>8.24</v>
      </c>
    </row>
    <row r="34" spans="1:17" x14ac:dyDescent="0.25">
      <c r="A34" s="3">
        <v>49</v>
      </c>
      <c r="B34" s="1">
        <v>26.09</v>
      </c>
      <c r="C34" s="1">
        <v>22.9</v>
      </c>
      <c r="D34" s="1">
        <v>20.37</v>
      </c>
      <c r="E34" s="1">
        <v>18.32</v>
      </c>
      <c r="F34" s="1">
        <v>16.63</v>
      </c>
      <c r="G34" s="1">
        <v>15.22</v>
      </c>
      <c r="H34" s="1">
        <v>14.03</v>
      </c>
      <c r="I34" s="1">
        <v>13.02</v>
      </c>
      <c r="J34" s="1">
        <v>12.16</v>
      </c>
      <c r="K34" s="1">
        <v>11.42</v>
      </c>
      <c r="L34" s="1">
        <v>10.78</v>
      </c>
      <c r="M34" s="1">
        <v>10.23</v>
      </c>
      <c r="N34" s="1">
        <v>9.74</v>
      </c>
      <c r="O34" s="1">
        <v>9.32</v>
      </c>
      <c r="P34" s="1">
        <v>8.9499999999999993</v>
      </c>
      <c r="Q34" s="1">
        <v>8.61</v>
      </c>
    </row>
    <row r="35" spans="1:17" x14ac:dyDescent="0.25">
      <c r="A35" s="3">
        <v>50</v>
      </c>
      <c r="B35" s="1">
        <v>26.63</v>
      </c>
      <c r="C35" s="1">
        <v>23.42</v>
      </c>
      <c r="D35" s="1">
        <v>20.87</v>
      </c>
      <c r="E35" s="1">
        <v>18.8</v>
      </c>
      <c r="F35" s="1">
        <v>17.100000000000001</v>
      </c>
      <c r="G35" s="1">
        <v>15.68</v>
      </c>
      <c r="H35" s="1">
        <v>14.49</v>
      </c>
      <c r="I35" s="1">
        <v>13.47</v>
      </c>
      <c r="J35" s="1">
        <v>12.61</v>
      </c>
      <c r="K35" s="1">
        <v>11.86</v>
      </c>
      <c r="L35" s="1">
        <v>11.22</v>
      </c>
      <c r="M35" s="1">
        <v>10.66</v>
      </c>
      <c r="N35" s="1">
        <v>10.17</v>
      </c>
      <c r="O35" s="1">
        <v>9.75</v>
      </c>
      <c r="P35" s="1">
        <v>9.3699999999999992</v>
      </c>
      <c r="Q35" s="1">
        <v>9.0399999999999991</v>
      </c>
    </row>
    <row r="36" spans="1:17" x14ac:dyDescent="0.25">
      <c r="A36" s="3">
        <v>51</v>
      </c>
      <c r="B36" s="1">
        <v>27.1</v>
      </c>
      <c r="C36" s="1">
        <v>23.88</v>
      </c>
      <c r="D36" s="1">
        <v>21.33</v>
      </c>
      <c r="E36" s="1">
        <v>19.25</v>
      </c>
      <c r="F36" s="1">
        <v>17.55</v>
      </c>
      <c r="G36" s="1">
        <v>16.12</v>
      </c>
      <c r="H36" s="1">
        <v>14.92</v>
      </c>
      <c r="I36" s="1">
        <v>13.9</v>
      </c>
      <c r="J36" s="1">
        <v>13.03</v>
      </c>
      <c r="K36" s="1">
        <v>12.29</v>
      </c>
      <c r="L36" s="1">
        <v>11.64</v>
      </c>
      <c r="M36" s="1">
        <v>11.08</v>
      </c>
      <c r="N36" s="1">
        <v>10.59</v>
      </c>
      <c r="O36" s="1">
        <v>10.16</v>
      </c>
      <c r="P36" s="1">
        <v>9.7899999999999991</v>
      </c>
      <c r="Q36" s="1"/>
    </row>
    <row r="37" spans="1:17" x14ac:dyDescent="0.25">
      <c r="A37" s="3">
        <v>52</v>
      </c>
      <c r="B37" s="1">
        <v>27.65</v>
      </c>
      <c r="C37" s="1">
        <v>24.42</v>
      </c>
      <c r="D37" s="1">
        <v>21.85</v>
      </c>
      <c r="E37" s="1">
        <v>19.760000000000002</v>
      </c>
      <c r="F37" s="1">
        <v>18.05</v>
      </c>
      <c r="G37" s="1">
        <v>16.62</v>
      </c>
      <c r="H37" s="1">
        <v>15.41</v>
      </c>
      <c r="I37" s="1">
        <v>14.39</v>
      </c>
      <c r="J37" s="1">
        <v>13.52</v>
      </c>
      <c r="K37" s="1">
        <v>12.76</v>
      </c>
      <c r="L37" s="1">
        <v>12.12</v>
      </c>
      <c r="M37" s="1">
        <v>11.55</v>
      </c>
      <c r="N37" s="1">
        <v>11.06</v>
      </c>
      <c r="O37" s="1">
        <v>10.63</v>
      </c>
      <c r="P37" s="1"/>
      <c r="Q37" s="1"/>
    </row>
    <row r="38" spans="1:17" x14ac:dyDescent="0.25">
      <c r="A38" s="3">
        <v>53</v>
      </c>
      <c r="B38" s="1">
        <v>28.26</v>
      </c>
      <c r="C38" s="1">
        <v>25.01</v>
      </c>
      <c r="D38" s="1">
        <v>22.42</v>
      </c>
      <c r="E38" s="1">
        <v>20.329999999999998</v>
      </c>
      <c r="F38" s="1">
        <v>18.61</v>
      </c>
      <c r="G38" s="1">
        <v>17.16</v>
      </c>
      <c r="H38" s="1">
        <v>15.95</v>
      </c>
      <c r="I38" s="1">
        <v>14.92</v>
      </c>
      <c r="J38" s="1">
        <v>14.04</v>
      </c>
      <c r="K38" s="1">
        <v>13.29</v>
      </c>
      <c r="L38" s="1">
        <v>12.64</v>
      </c>
      <c r="M38" s="1">
        <v>12.07</v>
      </c>
      <c r="N38" s="1">
        <v>11.58</v>
      </c>
      <c r="P38" s="1"/>
      <c r="Q38" s="1"/>
    </row>
    <row r="39" spans="1:17" x14ac:dyDescent="0.25">
      <c r="A39" s="3">
        <v>54</v>
      </c>
      <c r="B39" s="1">
        <v>28.98</v>
      </c>
      <c r="C39" s="1">
        <v>25.71</v>
      </c>
      <c r="D39" s="1">
        <v>23.1</v>
      </c>
      <c r="E39" s="1">
        <v>20.99</v>
      </c>
      <c r="F39" s="1">
        <v>19.260000000000002</v>
      </c>
      <c r="G39" s="1">
        <v>17.8</v>
      </c>
      <c r="H39" s="1">
        <v>16.579999999999998</v>
      </c>
      <c r="I39" s="1">
        <v>15.54</v>
      </c>
      <c r="J39" s="1">
        <v>14.66</v>
      </c>
      <c r="K39" s="1">
        <v>13.9</v>
      </c>
      <c r="L39" s="1">
        <v>13.24</v>
      </c>
      <c r="M39" s="1">
        <v>12.67</v>
      </c>
      <c r="N39" s="1"/>
      <c r="O39" s="1"/>
      <c r="P39" s="1"/>
      <c r="Q39" s="1"/>
    </row>
    <row r="40" spans="1:17" x14ac:dyDescent="0.25">
      <c r="A40" s="3">
        <v>55</v>
      </c>
      <c r="B40" s="1">
        <v>29.8</v>
      </c>
      <c r="C40" s="1">
        <v>26.5</v>
      </c>
      <c r="D40" s="1">
        <v>23.87</v>
      </c>
      <c r="E40" s="1">
        <v>21.74</v>
      </c>
      <c r="F40" s="1">
        <v>19.989999999999998</v>
      </c>
      <c r="G40" s="1">
        <v>18.52</v>
      </c>
      <c r="H40" s="1">
        <v>17.28</v>
      </c>
      <c r="I40" s="1">
        <v>16.23</v>
      </c>
      <c r="J40" s="1">
        <v>15.34</v>
      </c>
      <c r="K40" s="1">
        <v>14.58</v>
      </c>
      <c r="L40" s="1">
        <v>13.91</v>
      </c>
      <c r="M40" s="1"/>
      <c r="N40" s="1"/>
      <c r="O40" s="1"/>
      <c r="P40" s="1"/>
      <c r="Q40" s="1"/>
    </row>
    <row r="41" spans="1:17" x14ac:dyDescent="0.25">
      <c r="A41" s="3">
        <v>56</v>
      </c>
      <c r="B41" s="1">
        <v>30.38</v>
      </c>
      <c r="C41" s="1">
        <v>27.07</v>
      </c>
      <c r="D41" s="1">
        <v>24.44</v>
      </c>
      <c r="E41" s="1">
        <v>22.31</v>
      </c>
      <c r="F41" s="1">
        <v>20.56</v>
      </c>
      <c r="G41" s="1">
        <v>19.09</v>
      </c>
      <c r="H41" s="1">
        <v>17.850000000000001</v>
      </c>
      <c r="I41" s="1">
        <v>16.8</v>
      </c>
      <c r="J41" s="1">
        <v>15.91</v>
      </c>
      <c r="K41" s="1">
        <v>15.14</v>
      </c>
      <c r="L41" s="1"/>
      <c r="M41" s="1"/>
      <c r="N41" s="1"/>
      <c r="O41" s="1"/>
      <c r="P41" s="1"/>
      <c r="Q41" s="1"/>
    </row>
    <row r="42" spans="1:17" x14ac:dyDescent="0.25">
      <c r="A42" s="3">
        <v>57</v>
      </c>
      <c r="B42" s="1">
        <v>31.03</v>
      </c>
      <c r="C42" s="1">
        <v>27.72</v>
      </c>
      <c r="D42" s="1">
        <v>25.08</v>
      </c>
      <c r="E42" s="1">
        <v>22.94</v>
      </c>
      <c r="F42" s="1">
        <v>21.19</v>
      </c>
      <c r="G42" s="1">
        <v>19.72</v>
      </c>
      <c r="H42" s="1">
        <v>18.48</v>
      </c>
      <c r="I42" s="1">
        <v>17.43</v>
      </c>
      <c r="J42" s="1">
        <v>16.54</v>
      </c>
      <c r="K42" s="1"/>
      <c r="L42" s="1"/>
      <c r="M42" s="1"/>
      <c r="N42" s="1"/>
      <c r="O42" s="1"/>
      <c r="P42" s="1"/>
      <c r="Q42" s="1"/>
    </row>
    <row r="43" spans="1:17" x14ac:dyDescent="0.25">
      <c r="A43" s="3">
        <v>58</v>
      </c>
      <c r="B43" s="1">
        <v>31.75</v>
      </c>
      <c r="C43" s="1">
        <v>28.43</v>
      </c>
      <c r="D43" s="1">
        <v>25.79</v>
      </c>
      <c r="E43" s="1">
        <v>23.65</v>
      </c>
      <c r="F43" s="1">
        <v>21.89</v>
      </c>
      <c r="G43" s="1">
        <v>20.420000000000002</v>
      </c>
      <c r="H43" s="1">
        <v>19.18</v>
      </c>
      <c r="I43" s="1">
        <v>18.13</v>
      </c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>
        <v>59</v>
      </c>
      <c r="B44" s="1">
        <v>32.549999999999997</v>
      </c>
      <c r="C44" s="1">
        <v>29.22</v>
      </c>
      <c r="D44" s="1">
        <v>26.57</v>
      </c>
      <c r="E44" s="1">
        <v>24.43</v>
      </c>
      <c r="F44" s="1">
        <v>22.67</v>
      </c>
      <c r="G44" s="1">
        <v>21.19</v>
      </c>
      <c r="H44" s="1">
        <v>19.95</v>
      </c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>
        <v>60</v>
      </c>
      <c r="B45" s="1">
        <v>33.44</v>
      </c>
      <c r="C45" s="1">
        <v>30.1</v>
      </c>
      <c r="D45" s="1">
        <v>27.44</v>
      </c>
      <c r="E45" s="1">
        <v>25.29</v>
      </c>
      <c r="F45" s="1">
        <v>23.53</v>
      </c>
      <c r="G45" s="1">
        <v>22.05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C46" s="1"/>
    </row>
    <row r="47" spans="1:17" x14ac:dyDescent="0.25">
      <c r="C47" s="1"/>
    </row>
    <row r="48" spans="1:17" x14ac:dyDescent="0.25">
      <c r="C48" s="1"/>
    </row>
  </sheetData>
  <sheetProtection algorithmName="SHA-512" hashValue="XYFy594VX0v5cvIeQcJHhUF+7bTT6qxU0j9IbLzioOya5Tz7Ab18m1ZAdGY2B3TFmjXH2ahMti1k/Qt40r3iig==" saltValue="2cnL3V2/3S76X+1H+Hlshg==" spinCount="100000" sheet="1" selectLockedCells="1" selectUnlockedCells="1"/>
  <mergeCells count="2">
    <mergeCell ref="A1:Q1"/>
    <mergeCell ref="A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24AD-B1BF-4543-BA0D-73D3A1EA2145}">
  <sheetPr codeName="Sheet2"/>
  <dimension ref="A1:Q45"/>
  <sheetViews>
    <sheetView workbookViewId="0">
      <selection activeCell="E12" sqref="E12"/>
    </sheetView>
  </sheetViews>
  <sheetFormatPr defaultRowHeight="15.75" x14ac:dyDescent="0.25"/>
  <sheetData>
    <row r="1" spans="1:17" ht="16.5" thickBo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6.5" thickBo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 s="3" t="s">
        <v>2</v>
      </c>
      <c r="B3" s="3">
        <v>10</v>
      </c>
      <c r="C3" s="3">
        <v>11</v>
      </c>
      <c r="D3" s="3">
        <v>12</v>
      </c>
      <c r="E3" s="3">
        <v>13</v>
      </c>
      <c r="F3" s="3">
        <v>14</v>
      </c>
      <c r="G3" s="3">
        <v>15</v>
      </c>
      <c r="H3" s="3">
        <v>16</v>
      </c>
      <c r="I3" s="3">
        <v>17</v>
      </c>
      <c r="J3" s="3">
        <v>18</v>
      </c>
      <c r="K3" s="3">
        <v>19</v>
      </c>
      <c r="L3" s="3">
        <v>20</v>
      </c>
      <c r="M3" s="3">
        <v>21</v>
      </c>
      <c r="N3" s="3">
        <v>22</v>
      </c>
      <c r="O3" s="3">
        <v>23</v>
      </c>
      <c r="P3" s="3">
        <v>24</v>
      </c>
      <c r="Q3" s="3">
        <v>25</v>
      </c>
    </row>
    <row r="4" spans="1:17" x14ac:dyDescent="0.25">
      <c r="A4" s="3" t="s">
        <v>4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</row>
    <row r="5" spans="1:17" x14ac:dyDescent="0.25">
      <c r="A5">
        <v>20</v>
      </c>
      <c r="B5" s="16">
        <f>('SUPER E PLUS RATES'!B5/1000)*1.0025</f>
        <v>2.2355750000000001E-2</v>
      </c>
      <c r="C5" s="16">
        <f>('SUPER E PLUS RATES'!C5/1000)*1.0025</f>
        <v>1.9227949999999997E-2</v>
      </c>
      <c r="D5" s="16">
        <f>('SUPER E PLUS RATES'!D5/1000)*1.0025</f>
        <v>1.6731724999999999E-2</v>
      </c>
      <c r="E5" s="16">
        <f>('SUPER E PLUS RATES'!E5/1000)*1.0025</f>
        <v>1.4716699999999999E-2</v>
      </c>
      <c r="F5" s="16">
        <f>('SUPER E PLUS RATES'!F5/1000)*1.0025</f>
        <v>1.3062575E-2</v>
      </c>
      <c r="G5" s="16">
        <f>('SUPER E PLUS RATES'!G5/1000)*1.0025</f>
        <v>1.1679125E-2</v>
      </c>
      <c r="H5" s="16">
        <f>('SUPER E PLUS RATES'!H5/1000)*1.0025</f>
        <v>1.0516225000000001E-2</v>
      </c>
      <c r="I5" s="16">
        <f>('SUPER E PLUS RATES'!I5/1000)*1.0025</f>
        <v>9.5237499999999992E-3</v>
      </c>
      <c r="J5" s="16">
        <f>('SUPER E PLUS RATES'!J5/1000)*1.0025</f>
        <v>8.6716249999999988E-3</v>
      </c>
      <c r="K5" s="16">
        <f>('SUPER E PLUS RATES'!K5/1000)*1.0025</f>
        <v>7.9398000000000003E-3</v>
      </c>
      <c r="L5" s="16">
        <f>('SUPER E PLUS RATES'!L5/1000)*1.0025</f>
        <v>7.2981999999999995E-3</v>
      </c>
      <c r="M5" s="16">
        <f>('SUPER E PLUS RATES'!M5/1000)*1.0025</f>
        <v>6.7367999999999994E-3</v>
      </c>
      <c r="N5" s="16">
        <f>('SUPER E PLUS RATES'!N5/1000)*1.0025</f>
        <v>6.2455749999999997E-3</v>
      </c>
      <c r="O5" s="16">
        <f>('SUPER E PLUS RATES'!O5/1000)*1.0025</f>
        <v>5.8144999999999994E-3</v>
      </c>
      <c r="P5" s="16">
        <f>('SUPER E PLUS RATES'!P5/1000)*1.0025</f>
        <v>5.4235249999999994E-3</v>
      </c>
      <c r="Q5" s="16">
        <f>('SUPER E PLUS RATES'!Q5/1000)*1.0025</f>
        <v>4.9022249999999988E-3</v>
      </c>
    </row>
    <row r="6" spans="1:17" x14ac:dyDescent="0.25">
      <c r="A6">
        <v>21</v>
      </c>
      <c r="B6" s="16">
        <f>('SUPER E PLUS RATES'!B6/1000)*1.0025</f>
        <v>2.2385824999999998E-2</v>
      </c>
      <c r="C6" s="16">
        <f>('SUPER E PLUS RATES'!C6/1000)*1.0025</f>
        <v>1.9258025000000002E-2</v>
      </c>
      <c r="D6" s="16">
        <f>('SUPER E PLUS RATES'!D6/1000)*1.0025</f>
        <v>1.6761799999999997E-2</v>
      </c>
      <c r="E6" s="16">
        <f>('SUPER E PLUS RATES'!E6/1000)*1.0025</f>
        <v>1.4746775E-2</v>
      </c>
      <c r="F6" s="16">
        <f>('SUPER E PLUS RATES'!F6/1000)*1.0025</f>
        <v>1.3092649999999999E-2</v>
      </c>
      <c r="G6" s="16">
        <f>('SUPER E PLUS RATES'!G6/1000)*1.0025</f>
        <v>1.1709199999999999E-2</v>
      </c>
      <c r="H6" s="16">
        <f>('SUPER E PLUS RATES'!H6/1000)*1.0025</f>
        <v>1.05463E-2</v>
      </c>
      <c r="I6" s="16">
        <f>('SUPER E PLUS RATES'!I6/1000)*1.0025</f>
        <v>9.5538249999999984E-3</v>
      </c>
      <c r="J6" s="16">
        <f>('SUPER E PLUS RATES'!J6/1000)*1.0025</f>
        <v>8.7016999999999997E-3</v>
      </c>
      <c r="K6" s="16">
        <f>('SUPER E PLUS RATES'!K6/1000)*1.0025</f>
        <v>7.959850000000001E-3</v>
      </c>
      <c r="L6" s="16">
        <f>('SUPER E PLUS RATES'!L6/1000)*1.0025</f>
        <v>7.3182500000000001E-3</v>
      </c>
      <c r="M6" s="16">
        <f>('SUPER E PLUS RATES'!M6/1000)*1.0025</f>
        <v>6.7668749999999995E-3</v>
      </c>
      <c r="N6" s="16">
        <f>('SUPER E PLUS RATES'!N6/1000)*1.0025</f>
        <v>6.2756499999999998E-3</v>
      </c>
      <c r="O6" s="16">
        <f>('SUPER E PLUS RATES'!O6/1000)*1.0025</f>
        <v>5.83455E-3</v>
      </c>
      <c r="P6" s="16">
        <f>('SUPER E PLUS RATES'!P6/1000)*1.0025</f>
        <v>5.4536000000000003E-3</v>
      </c>
      <c r="Q6" s="16">
        <f>('SUPER E PLUS RATES'!Q6/1000)*1.0025</f>
        <v>5.1127499999999992E-3</v>
      </c>
    </row>
    <row r="7" spans="1:17" x14ac:dyDescent="0.25">
      <c r="A7">
        <v>22</v>
      </c>
      <c r="B7" s="16">
        <f>('SUPER E PLUS RATES'!B7/1000)*1.0025</f>
        <v>2.2425924999999999E-2</v>
      </c>
      <c r="C7" s="16">
        <f>('SUPER E PLUS RATES'!C7/1000)*1.0025</f>
        <v>1.9298124999999999E-2</v>
      </c>
      <c r="D7" s="16">
        <f>('SUPER E PLUS RATES'!D7/1000)*1.0025</f>
        <v>1.6811924999999998E-2</v>
      </c>
      <c r="E7" s="16">
        <f>('SUPER E PLUS RATES'!E7/1000)*1.0025</f>
        <v>1.47969E-2</v>
      </c>
      <c r="F7" s="16">
        <f>('SUPER E PLUS RATES'!F7/1000)*1.0025</f>
        <v>1.3132749999999999E-2</v>
      </c>
      <c r="G7" s="16">
        <f>('SUPER E PLUS RATES'!G7/1000)*1.0025</f>
        <v>1.1749300000000001E-2</v>
      </c>
      <c r="H7" s="16">
        <f>('SUPER E PLUS RATES'!H7/1000)*1.0025</f>
        <v>1.0586399999999999E-2</v>
      </c>
      <c r="I7" s="16">
        <f>('SUPER E PLUS RATES'!I7/1000)*1.0025</f>
        <v>9.5839000000000011E-3</v>
      </c>
      <c r="J7" s="16">
        <f>('SUPER E PLUS RATES'!J7/1000)*1.0025</f>
        <v>8.7317750000000006E-3</v>
      </c>
      <c r="K7" s="16">
        <f>('SUPER E PLUS RATES'!K7/1000)*1.0025</f>
        <v>7.9999500000000005E-3</v>
      </c>
      <c r="L7" s="16">
        <f>('SUPER E PLUS RATES'!L7/1000)*1.0025</f>
        <v>7.3583499999999996E-3</v>
      </c>
      <c r="M7" s="16">
        <f>('SUPER E PLUS RATES'!M7/1000)*1.0025</f>
        <v>6.7969500000000004E-3</v>
      </c>
      <c r="N7" s="16">
        <f>('SUPER E PLUS RATES'!N7/1000)*1.0025</f>
        <v>6.3057249999999999E-3</v>
      </c>
      <c r="O7" s="16">
        <f>('SUPER E PLUS RATES'!O7/1000)*1.0025</f>
        <v>5.8746500000000004E-3</v>
      </c>
      <c r="P7" s="16">
        <f>('SUPER E PLUS RATES'!P7/1000)*1.0025</f>
        <v>5.4836749999999995E-3</v>
      </c>
      <c r="Q7" s="16">
        <f>('SUPER E PLUS RATES'!Q7/1000)*1.0025</f>
        <v>5.1428249999999993E-3</v>
      </c>
    </row>
    <row r="8" spans="1:17" x14ac:dyDescent="0.25">
      <c r="A8">
        <v>23</v>
      </c>
      <c r="B8" s="16">
        <f>('SUPER E PLUS RATES'!B8/1000)*1.0025</f>
        <v>2.2466024999999997E-2</v>
      </c>
      <c r="C8" s="16">
        <f>('SUPER E PLUS RATES'!C8/1000)*1.0025</f>
        <v>1.9338224999999997E-2</v>
      </c>
      <c r="D8" s="16">
        <f>('SUPER E PLUS RATES'!D8/1000)*1.0025</f>
        <v>1.6852024999999996E-2</v>
      </c>
      <c r="E8" s="16">
        <f>('SUPER E PLUS RATES'!E8/1000)*1.0025</f>
        <v>1.4836999999999999E-2</v>
      </c>
      <c r="F8" s="16">
        <f>('SUPER E PLUS RATES'!F8/1000)*1.0025</f>
        <v>1.317285E-2</v>
      </c>
      <c r="G8" s="16">
        <f>('SUPER E PLUS RATES'!G8/1000)*1.0025</f>
        <v>1.1789399999999998E-2</v>
      </c>
      <c r="H8" s="16">
        <f>('SUPER E PLUS RATES'!H8/1000)*1.0025</f>
        <v>1.0616475E-2</v>
      </c>
      <c r="I8" s="16">
        <f>('SUPER E PLUS RATES'!I8/1000)*1.0025</f>
        <v>9.6239999999999989E-3</v>
      </c>
      <c r="J8" s="16">
        <f>('SUPER E PLUS RATES'!J8/1000)*1.0025</f>
        <v>8.7718750000000002E-3</v>
      </c>
      <c r="K8" s="16">
        <f>('SUPER E PLUS RATES'!K8/1000)*1.0025</f>
        <v>8.0300249999999997E-3</v>
      </c>
      <c r="L8" s="16">
        <f>('SUPER E PLUS RATES'!L8/1000)*1.0025</f>
        <v>7.3884249999999997E-3</v>
      </c>
      <c r="M8" s="16">
        <f>('SUPER E PLUS RATES'!M8/1000)*1.0025</f>
        <v>6.8370499999999999E-3</v>
      </c>
      <c r="N8" s="16">
        <f>('SUPER E PLUS RATES'!N8/1000)*1.0025</f>
        <v>6.3357999999999999E-3</v>
      </c>
      <c r="O8" s="16">
        <f>('SUPER E PLUS RATES'!O8/1000)*1.0025</f>
        <v>5.9047249999999987E-3</v>
      </c>
      <c r="P8" s="16">
        <f>('SUPER E PLUS RATES'!P8/1000)*1.0025</f>
        <v>5.5137499999999996E-3</v>
      </c>
      <c r="Q8" s="16">
        <f>('SUPER E PLUS RATES'!Q8/1000)*1.0025</f>
        <v>5.1729000000000002E-3</v>
      </c>
    </row>
    <row r="9" spans="1:17" x14ac:dyDescent="0.25">
      <c r="A9">
        <v>24</v>
      </c>
      <c r="B9" s="16">
        <f>('SUPER E PLUS RATES'!B9/1000)*1.0025</f>
        <v>2.2516149999999999E-2</v>
      </c>
      <c r="C9" s="16">
        <f>('SUPER E PLUS RATES'!C9/1000)*1.0025</f>
        <v>1.9378324999999998E-2</v>
      </c>
      <c r="D9" s="16">
        <f>('SUPER E PLUS RATES'!D9/1000)*1.0025</f>
        <v>1.6892125000000001E-2</v>
      </c>
      <c r="E9" s="16">
        <f>('SUPER E PLUS RATES'!E9/1000)*1.0025</f>
        <v>1.4877099999999999E-2</v>
      </c>
      <c r="F9" s="16">
        <f>('SUPER E PLUS RATES'!F9/1000)*1.0025</f>
        <v>1.3212949999999998E-2</v>
      </c>
      <c r="G9" s="16">
        <f>('SUPER E PLUS RATES'!G9/1000)*1.0025</f>
        <v>1.1829500000000001E-2</v>
      </c>
      <c r="H9" s="16">
        <f>('SUPER E PLUS RATES'!H9/1000)*1.0025</f>
        <v>1.0656575E-2</v>
      </c>
      <c r="I9" s="16">
        <f>('SUPER E PLUS RATES'!I9/1000)*1.0025</f>
        <v>9.6641000000000001E-3</v>
      </c>
      <c r="J9" s="16">
        <f>('SUPER E PLUS RATES'!J9/1000)*1.0025</f>
        <v>8.8119749999999979E-3</v>
      </c>
      <c r="K9" s="16">
        <f>('SUPER E PLUS RATES'!K9/1000)*1.0025</f>
        <v>8.0701249999999992E-3</v>
      </c>
      <c r="L9" s="16">
        <f>('SUPER E PLUS RATES'!L9/1000)*1.0025</f>
        <v>7.4285249999999992E-3</v>
      </c>
      <c r="M9" s="16">
        <f>('SUPER E PLUS RATES'!M9/1000)*1.0025</f>
        <v>6.8671249999999991E-3</v>
      </c>
      <c r="N9" s="16">
        <f>('SUPER E PLUS RATES'!N9/1000)*1.0025</f>
        <v>6.3758999999999994E-3</v>
      </c>
      <c r="O9" s="16">
        <f>('SUPER E PLUS RATES'!O9/1000)*1.0025</f>
        <v>5.9347999999999996E-3</v>
      </c>
      <c r="P9" s="16">
        <f>('SUPER E PLUS RATES'!P9/1000)*1.0025</f>
        <v>5.5538499999999991E-3</v>
      </c>
      <c r="Q9" s="16">
        <f>('SUPER E PLUS RATES'!Q9/1000)*1.0025</f>
        <v>5.2129999999999998E-3</v>
      </c>
    </row>
    <row r="10" spans="1:17" x14ac:dyDescent="0.25">
      <c r="A10">
        <v>25</v>
      </c>
      <c r="B10" s="16">
        <f>('SUPER E PLUS RATES'!B10/1000)*1.0025</f>
        <v>2.2566275E-2</v>
      </c>
      <c r="C10" s="16">
        <f>('SUPER E PLUS RATES'!C10/1000)*1.0025</f>
        <v>1.9438475E-2</v>
      </c>
      <c r="D10" s="16">
        <f>('SUPER E PLUS RATES'!D10/1000)*1.0025</f>
        <v>1.6942249999999999E-2</v>
      </c>
      <c r="E10" s="16">
        <f>('SUPER E PLUS RATES'!E10/1000)*1.0025</f>
        <v>1.4927224999999999E-2</v>
      </c>
      <c r="F10" s="16">
        <f>('SUPER E PLUS RATES'!F10/1000)*1.0025</f>
        <v>1.3263074999999999E-2</v>
      </c>
      <c r="G10" s="16">
        <f>('SUPER E PLUS RATES'!G10/1000)*1.0025</f>
        <v>1.1869599999999999E-2</v>
      </c>
      <c r="H10" s="16">
        <f>('SUPER E PLUS RATES'!H10/1000)*1.0025</f>
        <v>1.07067E-2</v>
      </c>
      <c r="I10" s="16">
        <f>('SUPER E PLUS RATES'!I10/1000)*1.0025</f>
        <v>9.7041999999999996E-3</v>
      </c>
      <c r="J10" s="16">
        <f>('SUPER E PLUS RATES'!J10/1000)*1.0025</f>
        <v>8.8520749999999992E-3</v>
      </c>
      <c r="K10" s="16">
        <f>('SUPER E PLUS RATES'!K10/1000)*1.0025</f>
        <v>8.1102249999999987E-3</v>
      </c>
      <c r="L10" s="16">
        <f>('SUPER E PLUS RATES'!L10/1000)*1.0025</f>
        <v>7.4686249999999996E-3</v>
      </c>
      <c r="M10" s="16">
        <f>('SUPER E PLUS RATES'!M10/1000)*1.0025</f>
        <v>6.9072249999999995E-3</v>
      </c>
      <c r="N10" s="16">
        <f>('SUPER E PLUS RATES'!N10/1000)*1.0025</f>
        <v>6.4159999999999998E-3</v>
      </c>
      <c r="O10" s="16">
        <f>('SUPER E PLUS RATES'!O10/1000)*1.0025</f>
        <v>5.9749E-3</v>
      </c>
      <c r="P10" s="16">
        <f>('SUPER E PLUS RATES'!P10/1000)*1.0025</f>
        <v>5.5939499999999994E-3</v>
      </c>
      <c r="Q10" s="16">
        <f>('SUPER E PLUS RATES'!Q10/1000)*1.0025</f>
        <v>5.2430749999999998E-3</v>
      </c>
    </row>
    <row r="11" spans="1:17" x14ac:dyDescent="0.25">
      <c r="A11">
        <v>26</v>
      </c>
      <c r="B11" s="16">
        <f>('SUPER E PLUS RATES'!B11/1000)*1.0025</f>
        <v>2.2636449999999999E-2</v>
      </c>
      <c r="C11" s="16">
        <f>('SUPER E PLUS RATES'!C11/1000)*1.0025</f>
        <v>1.9508649999999999E-2</v>
      </c>
      <c r="D11" s="16">
        <f>('SUPER E PLUS RATES'!D11/1000)*1.0025</f>
        <v>1.7012424999999998E-2</v>
      </c>
      <c r="E11" s="16">
        <f>('SUPER E PLUS RATES'!E11/1000)*1.0025</f>
        <v>1.4987374999999999E-2</v>
      </c>
      <c r="F11" s="16">
        <f>('SUPER E PLUS RATES'!F11/1000)*1.0025</f>
        <v>1.3323224999999999E-2</v>
      </c>
      <c r="G11" s="16">
        <f>('SUPER E PLUS RATES'!G11/1000)*1.0025</f>
        <v>1.1929749999999999E-2</v>
      </c>
      <c r="H11" s="16">
        <f>('SUPER E PLUS RATES'!H11/1000)*1.0025</f>
        <v>1.0756824999999999E-2</v>
      </c>
      <c r="I11" s="16">
        <f>('SUPER E PLUS RATES'!I11/1000)*1.0025</f>
        <v>9.7543249999999995E-3</v>
      </c>
      <c r="J11" s="16">
        <f>('SUPER E PLUS RATES'!J11/1000)*1.0025</f>
        <v>8.9022000000000007E-3</v>
      </c>
      <c r="K11" s="16">
        <f>('SUPER E PLUS RATES'!K11/1000)*1.0025</f>
        <v>8.1603500000000002E-3</v>
      </c>
      <c r="L11" s="16">
        <f>('SUPER E PLUS RATES'!L11/1000)*1.0025</f>
        <v>7.5187499999999994E-3</v>
      </c>
      <c r="M11" s="16">
        <f>('SUPER E PLUS RATES'!M11/1000)*1.0025</f>
        <v>6.9573499999999993E-3</v>
      </c>
      <c r="N11" s="16">
        <f>('SUPER E PLUS RATES'!N11/1000)*1.0025</f>
        <v>6.4561000000000002E-3</v>
      </c>
      <c r="O11" s="16">
        <f>('SUPER E PLUS RATES'!O11/1000)*1.0025</f>
        <v>6.0250249999999998E-3</v>
      </c>
      <c r="P11" s="16">
        <f>('SUPER E PLUS RATES'!P11/1000)*1.0025</f>
        <v>5.6340499999999998E-3</v>
      </c>
      <c r="Q11" s="16">
        <f>('SUPER E PLUS RATES'!Q11/1000)*1.0025</f>
        <v>5.2931999999999996E-3</v>
      </c>
    </row>
    <row r="12" spans="1:17" x14ac:dyDescent="0.25">
      <c r="A12">
        <v>27</v>
      </c>
      <c r="B12" s="16">
        <f>('SUPER E PLUS RATES'!B12/1000)*1.0025</f>
        <v>2.2726675000000002E-2</v>
      </c>
      <c r="C12" s="16">
        <f>('SUPER E PLUS RATES'!C12/1000)*1.0025</f>
        <v>1.9588849999999998E-2</v>
      </c>
      <c r="D12" s="16">
        <f>('SUPER E PLUS RATES'!D12/1000)*1.0025</f>
        <v>1.7092624999999997E-2</v>
      </c>
      <c r="E12" s="16">
        <f>('SUPER E PLUS RATES'!E12/1000)*1.0025</f>
        <v>1.5057549999999999E-2</v>
      </c>
      <c r="F12" s="16">
        <f>('SUPER E PLUS RATES'!F12/1000)*1.0025</f>
        <v>1.3393399999999998E-2</v>
      </c>
      <c r="G12" s="16">
        <f>('SUPER E PLUS RATES'!G12/1000)*1.0025</f>
        <v>1.1999925000000002E-2</v>
      </c>
      <c r="H12" s="16">
        <f>('SUPER E PLUS RATES'!H12/1000)*1.0025</f>
        <v>1.0816975E-2</v>
      </c>
      <c r="I12" s="16">
        <f>('SUPER E PLUS RATES'!I12/1000)*1.0025</f>
        <v>9.8245000000000016E-3</v>
      </c>
      <c r="J12" s="16">
        <f>('SUPER E PLUS RATES'!J12/1000)*1.0025</f>
        <v>8.9623499999999991E-3</v>
      </c>
      <c r="K12" s="16">
        <f>('SUPER E PLUS RATES'!K12/1000)*1.0025</f>
        <v>8.2204999999999986E-3</v>
      </c>
      <c r="L12" s="16">
        <f>('SUPER E PLUS RATES'!L12/1000)*1.0025</f>
        <v>7.5688749999999992E-3</v>
      </c>
      <c r="M12" s="16">
        <f>('SUPER E PLUS RATES'!M12/1000)*1.0025</f>
        <v>7.007475E-3</v>
      </c>
      <c r="N12" s="16">
        <f>('SUPER E PLUS RATES'!N12/1000)*1.0025</f>
        <v>6.5162499999999995E-3</v>
      </c>
      <c r="O12" s="16">
        <f>('SUPER E PLUS RATES'!O12/1000)*1.0025</f>
        <v>6.0751499999999988E-3</v>
      </c>
      <c r="P12" s="16">
        <f>('SUPER E PLUS RATES'!P12/1000)*1.0025</f>
        <v>5.6841749999999996E-3</v>
      </c>
      <c r="Q12" s="16">
        <f>('SUPER E PLUS RATES'!Q12/1000)*1.0025</f>
        <v>5.3433249999999995E-3</v>
      </c>
    </row>
    <row r="13" spans="1:17" x14ac:dyDescent="0.25">
      <c r="A13">
        <v>28</v>
      </c>
      <c r="B13" s="16">
        <f>('SUPER E PLUS RATES'!B13/1000)*1.0025</f>
        <v>2.2826924999999998E-2</v>
      </c>
      <c r="C13" s="16">
        <f>('SUPER E PLUS RATES'!C13/1000)*1.0025</f>
        <v>1.9679074999999997E-2</v>
      </c>
      <c r="D13" s="16">
        <f>('SUPER E PLUS RATES'!D13/1000)*1.0025</f>
        <v>1.7172824999999999E-2</v>
      </c>
      <c r="E13" s="16">
        <f>('SUPER E PLUS RATES'!E13/1000)*1.0025</f>
        <v>1.5137749999999998E-2</v>
      </c>
      <c r="F13" s="16">
        <f>('SUPER E PLUS RATES'!F13/1000)*1.0025</f>
        <v>1.3463574999999998E-2</v>
      </c>
      <c r="G13" s="16">
        <f>('SUPER E PLUS RATES'!G13/1000)*1.0025</f>
        <v>1.2070099999999999E-2</v>
      </c>
      <c r="H13" s="16">
        <f>('SUPER E PLUS RATES'!H13/1000)*1.0025</f>
        <v>1.088715E-2</v>
      </c>
      <c r="I13" s="16">
        <f>('SUPER E PLUS RATES'!I13/1000)*1.0025</f>
        <v>9.8846499999999983E-3</v>
      </c>
      <c r="J13" s="16">
        <f>('SUPER E PLUS RATES'!J13/1000)*1.0025</f>
        <v>9.0224999999999993E-3</v>
      </c>
      <c r="K13" s="16">
        <f>('SUPER E PLUS RATES'!K13/1000)*1.0025</f>
        <v>8.2806499999999988E-3</v>
      </c>
      <c r="L13" s="16">
        <f>('SUPER E PLUS RATES'!L13/1000)*1.0025</f>
        <v>7.6290250000000002E-3</v>
      </c>
      <c r="M13" s="16">
        <f>('SUPER E PLUS RATES'!M13/1000)*1.0025</f>
        <v>7.0676249999999993E-3</v>
      </c>
      <c r="N13" s="16">
        <f>('SUPER E PLUS RATES'!N13/1000)*1.0025</f>
        <v>6.5663749999999993E-3</v>
      </c>
      <c r="O13" s="16">
        <f>('SUPER E PLUS RATES'!O13/1000)*1.0025</f>
        <v>6.1352999999999998E-3</v>
      </c>
      <c r="P13" s="16">
        <f>('SUPER E PLUS RATES'!P13/1000)*1.0025</f>
        <v>5.7443250000000006E-3</v>
      </c>
      <c r="Q13" s="16">
        <f>('SUPER E PLUS RATES'!Q13/1000)*1.0025</f>
        <v>5.4034749999999996E-3</v>
      </c>
    </row>
    <row r="14" spans="1:17" x14ac:dyDescent="0.25">
      <c r="A14">
        <v>29</v>
      </c>
      <c r="B14" s="16">
        <f>('SUPER E PLUS RATES'!B14/1000)*1.0025</f>
        <v>2.2927175000000001E-2</v>
      </c>
      <c r="C14" s="16">
        <f>('SUPER E PLUS RATES'!C14/1000)*1.0025</f>
        <v>1.9769299999999997E-2</v>
      </c>
      <c r="D14" s="16">
        <f>('SUPER E PLUS RATES'!D14/1000)*1.0025</f>
        <v>1.7263049999999999E-2</v>
      </c>
      <c r="E14" s="16">
        <f>('SUPER E PLUS RATES'!E14/1000)*1.0025</f>
        <v>1.5217949999999997E-2</v>
      </c>
      <c r="F14" s="16">
        <f>('SUPER E PLUS RATES'!F14/1000)*1.0025</f>
        <v>1.3543774999999999E-2</v>
      </c>
      <c r="G14" s="16">
        <f>('SUPER E PLUS RATES'!G14/1000)*1.0025</f>
        <v>1.2140274999999999E-2</v>
      </c>
      <c r="H14" s="16">
        <f>('SUPER E PLUS RATES'!H14/1000)*1.0025</f>
        <v>1.0957325E-2</v>
      </c>
      <c r="I14" s="16">
        <f>('SUPER E PLUS RATES'!I14/1000)*1.0025</f>
        <v>9.9548249999999987E-3</v>
      </c>
      <c r="J14" s="16">
        <f>('SUPER E PLUS RATES'!J14/1000)*1.0025</f>
        <v>9.0826499999999994E-3</v>
      </c>
      <c r="K14" s="16">
        <f>('SUPER E PLUS RATES'!K14/1000)*1.0025</f>
        <v>8.3408000000000006E-3</v>
      </c>
      <c r="L14" s="16">
        <f>('SUPER E PLUS RATES'!L14/1000)*1.0025</f>
        <v>7.6891749999999995E-3</v>
      </c>
      <c r="M14" s="16">
        <f>('SUPER E PLUS RATES'!M14/1000)*1.0025</f>
        <v>7.1277749999999994E-3</v>
      </c>
      <c r="N14" s="16">
        <f>('SUPER E PLUS RATES'!N14/1000)*1.0025</f>
        <v>6.6265250000000003E-3</v>
      </c>
      <c r="O14" s="16">
        <f>('SUPER E PLUS RATES'!O14/1000)*1.0025</f>
        <v>6.195449999999999E-3</v>
      </c>
      <c r="P14" s="16">
        <f>('SUPER E PLUS RATES'!P14/1000)*1.0025</f>
        <v>5.8044749999999999E-3</v>
      </c>
      <c r="Q14" s="16">
        <f>('SUPER E PLUS RATES'!Q14/1000)*1.0025</f>
        <v>5.4636249999999997E-3</v>
      </c>
    </row>
    <row r="15" spans="1:17" x14ac:dyDescent="0.25">
      <c r="A15">
        <v>30</v>
      </c>
      <c r="B15" s="16">
        <f>('SUPER E PLUS RATES'!B15/1000)*1.0025</f>
        <v>2.3027424999999997E-2</v>
      </c>
      <c r="C15" s="16">
        <f>('SUPER E PLUS RATES'!C15/1000)*1.0025</f>
        <v>1.9859524999999996E-2</v>
      </c>
      <c r="D15" s="16">
        <f>('SUPER E PLUS RATES'!D15/1000)*1.0025</f>
        <v>1.7343249999999998E-2</v>
      </c>
      <c r="E15" s="16">
        <f>('SUPER E PLUS RATES'!E15/1000)*1.0025</f>
        <v>1.5298149999999998E-2</v>
      </c>
      <c r="F15" s="16">
        <f>('SUPER E PLUS RATES'!F15/1000)*1.0025</f>
        <v>1.361395E-2</v>
      </c>
      <c r="G15" s="16">
        <f>('SUPER E PLUS RATES'!G15/1000)*1.0025</f>
        <v>1.2210449999999999E-2</v>
      </c>
      <c r="H15" s="16">
        <f>('SUPER E PLUS RATES'!H15/1000)*1.0025</f>
        <v>1.1027499999999999E-2</v>
      </c>
      <c r="I15" s="16">
        <f>('SUPER E PLUS RATES'!I15/1000)*1.0025</f>
        <v>1.0014975000000001E-2</v>
      </c>
      <c r="J15" s="16">
        <f>('SUPER E PLUS RATES'!J15/1000)*1.0025</f>
        <v>9.1528249999999998E-3</v>
      </c>
      <c r="K15" s="16">
        <f>('SUPER E PLUS RATES'!K15/1000)*1.0025</f>
        <v>8.400949999999999E-3</v>
      </c>
      <c r="L15" s="16">
        <f>('SUPER E PLUS RATES'!L15/1000)*1.0025</f>
        <v>7.7493250000000005E-3</v>
      </c>
      <c r="M15" s="16">
        <f>('SUPER E PLUS RATES'!M15/1000)*1.0025</f>
        <v>7.1879249999999995E-3</v>
      </c>
      <c r="N15" s="16">
        <f>('SUPER E PLUS RATES'!N15/1000)*1.0025</f>
        <v>6.6866749999999996E-3</v>
      </c>
      <c r="O15" s="16">
        <f>('SUPER E PLUS RATES'!O15/1000)*1.0025</f>
        <v>6.2555999999999992E-3</v>
      </c>
      <c r="P15" s="16">
        <f>('SUPER E PLUS RATES'!P15/1000)*1.0025</f>
        <v>5.8646249999999992E-3</v>
      </c>
      <c r="Q15" s="16">
        <f>('SUPER E PLUS RATES'!Q15/1000)*1.0025</f>
        <v>5.5237749999999999E-3</v>
      </c>
    </row>
    <row r="16" spans="1:17" x14ac:dyDescent="0.25">
      <c r="A16">
        <v>31</v>
      </c>
      <c r="B16" s="16">
        <f>('SUPER E PLUS RATES'!B16/1000)*1.0025</f>
        <v>2.3107625E-2</v>
      </c>
      <c r="C16" s="16">
        <f>('SUPER E PLUS RATES'!C16/1000)*1.0025</f>
        <v>1.9939725000000002E-2</v>
      </c>
      <c r="D16" s="16">
        <f>('SUPER E PLUS RATES'!D16/1000)*1.0025</f>
        <v>1.7413425E-2</v>
      </c>
      <c r="E16" s="16">
        <f>('SUPER E PLUS RATES'!E16/1000)*1.0025</f>
        <v>1.5368324999999999E-2</v>
      </c>
      <c r="F16" s="16">
        <f>('SUPER E PLUS RATES'!F16/1000)*1.0025</f>
        <v>1.3684125E-2</v>
      </c>
      <c r="G16" s="16">
        <f>('SUPER E PLUS RATES'!G16/1000)*1.0025</f>
        <v>1.22706E-2</v>
      </c>
      <c r="H16" s="16">
        <f>('SUPER E PLUS RATES'!H16/1000)*1.0025</f>
        <v>1.1087649999999999E-2</v>
      </c>
      <c r="I16" s="16">
        <f>('SUPER E PLUS RATES'!I16/1000)*1.0025</f>
        <v>1.0075124999999999E-2</v>
      </c>
      <c r="J16" s="16">
        <f>('SUPER E PLUS RATES'!J16/1000)*1.0025</f>
        <v>9.2029499999999979E-3</v>
      </c>
      <c r="K16" s="16">
        <f>('SUPER E PLUS RATES'!K16/1000)*1.0025</f>
        <v>8.4610999999999992E-3</v>
      </c>
      <c r="L16" s="16">
        <f>('SUPER E PLUS RATES'!L16/1000)*1.0025</f>
        <v>7.8094749999999998E-3</v>
      </c>
      <c r="M16" s="16">
        <f>('SUPER E PLUS RATES'!M16/1000)*1.0025</f>
        <v>7.2380499999999993E-3</v>
      </c>
      <c r="N16" s="16">
        <f>('SUPER E PLUS RATES'!N16/1000)*1.0025</f>
        <v>6.7468250000000006E-3</v>
      </c>
      <c r="O16" s="16">
        <f>('SUPER E PLUS RATES'!O16/1000)*1.0025</f>
        <v>6.3057249999999999E-3</v>
      </c>
      <c r="P16" s="16">
        <f>('SUPER E PLUS RATES'!P16/1000)*1.0025</f>
        <v>5.9147500000000007E-3</v>
      </c>
      <c r="Q16" s="16">
        <f>('SUPER E PLUS RATES'!Q16/1000)*1.0025</f>
        <v>5.5738999999999997E-3</v>
      </c>
    </row>
    <row r="17" spans="1:17" x14ac:dyDescent="0.25">
      <c r="A17">
        <v>32</v>
      </c>
      <c r="B17" s="16">
        <f>('SUPER E PLUS RATES'!B17/1000)*1.0025</f>
        <v>2.3177800000000002E-2</v>
      </c>
      <c r="C17" s="16">
        <f>('SUPER E PLUS RATES'!C17/1000)*1.0025</f>
        <v>1.9999874999999997E-2</v>
      </c>
      <c r="D17" s="16">
        <f>('SUPER E PLUS RATES'!D17/1000)*1.0025</f>
        <v>1.7473575000000002E-2</v>
      </c>
      <c r="E17" s="16">
        <f>('SUPER E PLUS RATES'!E17/1000)*1.0025</f>
        <v>1.5428475000000001E-2</v>
      </c>
      <c r="F17" s="16">
        <f>('SUPER E PLUS RATES'!F17/1000)*1.0025</f>
        <v>1.3734249999999998E-2</v>
      </c>
      <c r="G17" s="16">
        <f>('SUPER E PLUS RATES'!G17/1000)*1.0025</f>
        <v>1.2320724999999998E-2</v>
      </c>
      <c r="H17" s="16">
        <f>('SUPER E PLUS RATES'!H17/1000)*1.0025</f>
        <v>1.1137774999999999E-2</v>
      </c>
      <c r="I17" s="16">
        <f>('SUPER E PLUS RATES'!I17/1000)*1.0025</f>
        <v>1.0125249999999999E-2</v>
      </c>
      <c r="J17" s="16">
        <f>('SUPER E PLUS RATES'!J17/1000)*1.0025</f>
        <v>9.2530749999999995E-3</v>
      </c>
      <c r="K17" s="16">
        <f>('SUPER E PLUS RATES'!K17/1000)*1.0025</f>
        <v>8.5011999999999987E-3</v>
      </c>
      <c r="L17" s="16">
        <f>('SUPER E PLUS RATES'!L17/1000)*1.0025</f>
        <v>7.8595999999999996E-3</v>
      </c>
      <c r="M17" s="16">
        <f>('SUPER E PLUS RATES'!M17/1000)*1.0025</f>
        <v>7.2881749999999992E-3</v>
      </c>
      <c r="N17" s="16">
        <f>('SUPER E PLUS RATES'!N17/1000)*1.0025</f>
        <v>6.7969500000000004E-3</v>
      </c>
      <c r="O17" s="16">
        <f>('SUPER E PLUS RATES'!O17/1000)*1.0025</f>
        <v>6.3558499999999997E-3</v>
      </c>
      <c r="P17" s="16">
        <f>('SUPER E PLUS RATES'!P17/1000)*1.0025</f>
        <v>5.9749E-3</v>
      </c>
      <c r="Q17" s="16">
        <f>('SUPER E PLUS RATES'!Q17/1000)*1.0025</f>
        <v>5.6240250000000004E-3</v>
      </c>
    </row>
    <row r="18" spans="1:17" x14ac:dyDescent="0.25">
      <c r="A18">
        <v>33</v>
      </c>
      <c r="B18" s="16">
        <f>('SUPER E PLUS RATES'!B18/1000)*1.0025</f>
        <v>2.3237949999999997E-2</v>
      </c>
      <c r="C18" s="16">
        <f>('SUPER E PLUS RATES'!C18/1000)*1.0025</f>
        <v>2.0060024999999999E-2</v>
      </c>
      <c r="D18" s="16">
        <f>('SUPER E PLUS RATES'!D18/1000)*1.0025</f>
        <v>1.75237E-2</v>
      </c>
      <c r="E18" s="16">
        <f>('SUPER E PLUS RATES'!E18/1000)*1.0025</f>
        <v>1.5468574999999998E-2</v>
      </c>
      <c r="F18" s="16">
        <f>('SUPER E PLUS RATES'!F18/1000)*1.0025</f>
        <v>1.3784375E-2</v>
      </c>
      <c r="G18" s="16">
        <f>('SUPER E PLUS RATES'!G18/1000)*1.0025</f>
        <v>1.2370849999999999E-2</v>
      </c>
      <c r="H18" s="16">
        <f>('SUPER E PLUS RATES'!H18/1000)*1.0025</f>
        <v>1.1177875E-2</v>
      </c>
      <c r="I18" s="16">
        <f>('SUPER E PLUS RATES'!I18/1000)*1.0025</f>
        <v>1.0165349999999998E-2</v>
      </c>
      <c r="J18" s="16">
        <f>('SUPER E PLUS RATES'!J18/1000)*1.0025</f>
        <v>9.293174999999999E-3</v>
      </c>
      <c r="K18" s="16">
        <f>('SUPER E PLUS RATES'!K18/1000)*1.0025</f>
        <v>8.5513249999999985E-3</v>
      </c>
      <c r="L18" s="16">
        <f>('SUPER E PLUS RATES'!L18/1000)*1.0025</f>
        <v>7.8996999999999991E-3</v>
      </c>
      <c r="M18" s="16">
        <f>('SUPER E PLUS RATES'!M18/1000)*1.0025</f>
        <v>7.3382999999999999E-3</v>
      </c>
      <c r="N18" s="16">
        <f>('SUPER E PLUS RATES'!N18/1000)*1.0025</f>
        <v>6.8370499999999999E-3</v>
      </c>
      <c r="O18" s="16">
        <f>('SUPER E PLUS RATES'!O18/1000)*1.0025</f>
        <v>6.4059749999999995E-3</v>
      </c>
      <c r="P18" s="16">
        <f>('SUPER E PLUS RATES'!P18/1000)*1.0025</f>
        <v>6.0149999999999995E-3</v>
      </c>
      <c r="Q18" s="16">
        <f>('SUPER E PLUS RATES'!Q18/1000)*1.0025</f>
        <v>5.6841749999999996E-3</v>
      </c>
    </row>
    <row r="19" spans="1:17" x14ac:dyDescent="0.25">
      <c r="A19">
        <v>34</v>
      </c>
      <c r="B19" s="16">
        <f>('SUPER E PLUS RATES'!B19/1000)*1.0025</f>
        <v>2.3288074999999998E-2</v>
      </c>
      <c r="C19" s="16">
        <f>('SUPER E PLUS RATES'!C19/1000)*1.0025</f>
        <v>2.0100125E-2</v>
      </c>
      <c r="D19" s="16">
        <f>('SUPER E PLUS RATES'!D19/1000)*1.0025</f>
        <v>1.7573824999999998E-2</v>
      </c>
      <c r="E19" s="16">
        <f>('SUPER E PLUS RATES'!E19/1000)*1.0025</f>
        <v>1.55187E-2</v>
      </c>
      <c r="F19" s="16">
        <f>('SUPER E PLUS RATES'!F19/1000)*1.0025</f>
        <v>1.3824474999999998E-2</v>
      </c>
      <c r="G19" s="16">
        <f>('SUPER E PLUS RATES'!G19/1000)*1.0025</f>
        <v>1.241095E-2</v>
      </c>
      <c r="H19" s="16">
        <f>('SUPER E PLUS RATES'!H19/1000)*1.0025</f>
        <v>1.1217975E-2</v>
      </c>
      <c r="I19" s="16">
        <f>('SUPER E PLUS RATES'!I19/1000)*1.0025</f>
        <v>1.020545E-2</v>
      </c>
      <c r="J19" s="16">
        <f>('SUPER E PLUS RATES'!J19/1000)*1.0025</f>
        <v>9.3332750000000003E-3</v>
      </c>
      <c r="K19" s="16">
        <f>('SUPER E PLUS RATES'!K19/1000)*1.0025</f>
        <v>8.5914249999999998E-3</v>
      </c>
      <c r="L19" s="16">
        <f>('SUPER E PLUS RATES'!L19/1000)*1.0025</f>
        <v>7.9398000000000003E-3</v>
      </c>
      <c r="M19" s="16">
        <f>('SUPER E PLUS RATES'!M19/1000)*1.0025</f>
        <v>7.3784000000000002E-3</v>
      </c>
      <c r="N19" s="16">
        <f>('SUPER E PLUS RATES'!N19/1000)*1.0025</f>
        <v>6.8871749999999997E-3</v>
      </c>
      <c r="O19" s="16">
        <f>('SUPER E PLUS RATES'!O19/1000)*1.0025</f>
        <v>6.4561000000000002E-3</v>
      </c>
      <c r="P19" s="16">
        <f>('SUPER E PLUS RATES'!P19/1000)*1.0025</f>
        <v>6.0651249999999993E-3</v>
      </c>
      <c r="Q19" s="16">
        <f>('SUPER E PLUS RATES'!Q19/1000)*1.0025</f>
        <v>5.7342999999999995E-3</v>
      </c>
    </row>
    <row r="20" spans="1:17" x14ac:dyDescent="0.25">
      <c r="A20">
        <v>35</v>
      </c>
      <c r="B20" s="16">
        <f>('SUPER E PLUS RATES'!B20/1000)*1.0025</f>
        <v>2.3328174999999996E-2</v>
      </c>
      <c r="C20" s="16">
        <f>('SUPER E PLUS RATES'!C20/1000)*1.0025</f>
        <v>2.0140224999999998E-2</v>
      </c>
      <c r="D20" s="16">
        <f>('SUPER E PLUS RATES'!D20/1000)*1.0025</f>
        <v>1.7603899999999999E-2</v>
      </c>
      <c r="E20" s="16">
        <f>('SUPER E PLUS RATES'!E20/1000)*1.0025</f>
        <v>1.5548774999999999E-2</v>
      </c>
      <c r="F20" s="16">
        <f>('SUPER E PLUS RATES'!F20/1000)*1.0025</f>
        <v>1.385455E-2</v>
      </c>
      <c r="G20" s="16">
        <f>('SUPER E PLUS RATES'!G20/1000)*1.0025</f>
        <v>1.2441025E-2</v>
      </c>
      <c r="H20" s="16">
        <f>('SUPER E PLUS RATES'!H20/1000)*1.0025</f>
        <v>1.1258074999999999E-2</v>
      </c>
      <c r="I20" s="16">
        <f>('SUPER E PLUS RATES'!I20/1000)*1.0025</f>
        <v>1.0245549999999999E-2</v>
      </c>
      <c r="J20" s="16">
        <f>('SUPER E PLUS RATES'!J20/1000)*1.0025</f>
        <v>9.3834000000000001E-3</v>
      </c>
      <c r="K20" s="16">
        <f>('SUPER E PLUS RATES'!K20/1000)*1.0025</f>
        <v>8.6315249999999993E-3</v>
      </c>
      <c r="L20" s="16">
        <f>('SUPER E PLUS RATES'!L20/1000)*1.0025</f>
        <v>7.9899249999999984E-3</v>
      </c>
      <c r="M20" s="16">
        <f>('SUPER E PLUS RATES'!M20/1000)*1.0025</f>
        <v>7.4285249999999992E-3</v>
      </c>
      <c r="N20" s="16">
        <f>('SUPER E PLUS RATES'!N20/1000)*1.0025</f>
        <v>6.9372999999999995E-3</v>
      </c>
      <c r="O20" s="16">
        <f>('SUPER E PLUS RATES'!O20/1000)*1.0025</f>
        <v>6.506225E-3</v>
      </c>
      <c r="P20" s="16">
        <f>('SUPER E PLUS RATES'!P20/1000)*1.0025</f>
        <v>6.1252749999999995E-3</v>
      </c>
      <c r="Q20" s="16">
        <f>('SUPER E PLUS RATES'!Q20/1000)*1.0025</f>
        <v>5.7844249999999993E-3</v>
      </c>
    </row>
    <row r="21" spans="1:17" x14ac:dyDescent="0.25">
      <c r="A21">
        <v>36</v>
      </c>
      <c r="B21" s="16">
        <f>('SUPER E PLUS RATES'!B21/1000)*1.0025</f>
        <v>2.3348224999999997E-2</v>
      </c>
      <c r="C21" s="16">
        <f>('SUPER E PLUS RATES'!C21/1000)*1.0025</f>
        <v>2.0170300000000002E-2</v>
      </c>
      <c r="D21" s="16">
        <f>('SUPER E PLUS RATES'!D21/1000)*1.0025</f>
        <v>1.7633975E-2</v>
      </c>
      <c r="E21" s="16">
        <f>('SUPER E PLUS RATES'!E21/1000)*1.0025</f>
        <v>1.557885E-2</v>
      </c>
      <c r="F21" s="16">
        <f>('SUPER E PLUS RATES'!F21/1000)*1.0025</f>
        <v>1.3884624999999999E-2</v>
      </c>
      <c r="G21" s="16">
        <f>('SUPER E PLUS RATES'!G21/1000)*1.0025</f>
        <v>1.2471099999999999E-2</v>
      </c>
      <c r="H21" s="16">
        <f>('SUPER E PLUS RATES'!H21/1000)*1.0025</f>
        <v>1.1288149999999999E-2</v>
      </c>
      <c r="I21" s="16">
        <f>('SUPER E PLUS RATES'!I21/1000)*1.0025</f>
        <v>1.0275625E-2</v>
      </c>
      <c r="J21" s="16">
        <f>('SUPER E PLUS RATES'!J21/1000)*1.0025</f>
        <v>9.413475000000001E-3</v>
      </c>
      <c r="K21" s="16">
        <f>('SUPER E PLUS RATES'!K21/1000)*1.0025</f>
        <v>8.6716249999999988E-3</v>
      </c>
      <c r="L21" s="16">
        <f>('SUPER E PLUS RATES'!L21/1000)*1.0025</f>
        <v>8.0300249999999997E-3</v>
      </c>
      <c r="M21" s="16">
        <f>('SUPER E PLUS RATES'!M21/1000)*1.0025</f>
        <v>7.4686249999999996E-3</v>
      </c>
      <c r="N21" s="16">
        <f>('SUPER E PLUS RATES'!N21/1000)*1.0025</f>
        <v>6.9773999999999999E-3</v>
      </c>
      <c r="O21" s="16">
        <f>('SUPER E PLUS RATES'!O21/1000)*1.0025</f>
        <v>6.5463249999999995E-3</v>
      </c>
      <c r="P21" s="16">
        <f>('SUPER E PLUS RATES'!P21/1000)*1.0025</f>
        <v>6.1754000000000002E-3</v>
      </c>
      <c r="Q21" s="16">
        <f>('SUPER E PLUS RATES'!Q21/1000)*1.0025</f>
        <v>5.83455E-3</v>
      </c>
    </row>
    <row r="22" spans="1:17" x14ac:dyDescent="0.25">
      <c r="A22">
        <v>37</v>
      </c>
      <c r="B22" s="16">
        <f>('SUPER E PLUS RATES'!B22/1000)*1.0025</f>
        <v>2.3368274999999997E-2</v>
      </c>
      <c r="C22" s="16">
        <f>('SUPER E PLUS RATES'!C22/1000)*1.0025</f>
        <v>2.0190349999999999E-2</v>
      </c>
      <c r="D22" s="16">
        <f>('SUPER E PLUS RATES'!D22/1000)*1.0025</f>
        <v>1.7654025E-2</v>
      </c>
      <c r="E22" s="16">
        <f>('SUPER E PLUS RATES'!E22/1000)*1.0025</f>
        <v>1.5598900000000001E-2</v>
      </c>
      <c r="F22" s="16">
        <f>('SUPER E PLUS RATES'!F22/1000)*1.0025</f>
        <v>1.3914699999999999E-2</v>
      </c>
      <c r="G22" s="16">
        <f>('SUPER E PLUS RATES'!G22/1000)*1.0025</f>
        <v>1.2501175E-2</v>
      </c>
      <c r="H22" s="16">
        <f>('SUPER E PLUS RATES'!H22/1000)*1.0025</f>
        <v>1.1318224999999999E-2</v>
      </c>
      <c r="I22" s="16">
        <f>('SUPER E PLUS RATES'!I22/1000)*1.0025</f>
        <v>1.0315724999999998E-2</v>
      </c>
      <c r="J22" s="16">
        <f>('SUPER E PLUS RATES'!J22/1000)*1.0025</f>
        <v>9.4535749999999988E-3</v>
      </c>
      <c r="K22" s="16">
        <f>('SUPER E PLUS RATES'!K22/1000)*1.0025</f>
        <v>8.711725E-3</v>
      </c>
      <c r="L22" s="16">
        <f>('SUPER E PLUS RATES'!L22/1000)*1.0025</f>
        <v>8.0701249999999992E-3</v>
      </c>
      <c r="M22" s="16">
        <f>('SUPER E PLUS RATES'!M22/1000)*1.0025</f>
        <v>7.5187499999999994E-3</v>
      </c>
      <c r="N22" s="16">
        <f>('SUPER E PLUS RATES'!N22/1000)*1.0025</f>
        <v>7.0275249999999997E-3</v>
      </c>
      <c r="O22" s="16">
        <f>('SUPER E PLUS RATES'!O22/1000)*1.0025</f>
        <v>6.6064749999999988E-3</v>
      </c>
      <c r="P22" s="16">
        <f>('SUPER E PLUS RATES'!P22/1000)*1.0025</f>
        <v>6.225525E-3</v>
      </c>
      <c r="Q22" s="16">
        <f>('SUPER E PLUS RATES'!Q22/1000)*1.0025</f>
        <v>5.8946999999999992E-3</v>
      </c>
    </row>
    <row r="23" spans="1:17" x14ac:dyDescent="0.25">
      <c r="A23">
        <v>38</v>
      </c>
      <c r="B23" s="16">
        <f>('SUPER E PLUS RATES'!B23/1000)*1.0025</f>
        <v>2.3398349999999998E-2</v>
      </c>
      <c r="C23" s="16">
        <f>('SUPER E PLUS RATES'!C23/1000)*1.0025</f>
        <v>2.0220425E-2</v>
      </c>
      <c r="D23" s="16">
        <f>('SUPER E PLUS RATES'!D23/1000)*1.0025</f>
        <v>1.7684099999999998E-2</v>
      </c>
      <c r="E23" s="16">
        <f>('SUPER E PLUS RATES'!E23/1000)*1.0025</f>
        <v>1.5639E-2</v>
      </c>
      <c r="F23" s="16">
        <f>('SUPER E PLUS RATES'!F23/1000)*1.0025</f>
        <v>1.39548E-2</v>
      </c>
      <c r="G23" s="16">
        <f>('SUPER E PLUS RATES'!G23/1000)*1.0025</f>
        <v>1.25513E-2</v>
      </c>
      <c r="H23" s="16">
        <f>('SUPER E PLUS RATES'!H23/1000)*1.0025</f>
        <v>1.1368349999999999E-2</v>
      </c>
      <c r="I23" s="16">
        <f>('SUPER E PLUS RATES'!I23/1000)*1.0025</f>
        <v>1.0365849999999999E-2</v>
      </c>
      <c r="J23" s="16">
        <f>('SUPER E PLUS RATES'!J23/1000)*1.0025</f>
        <v>9.5037000000000003E-3</v>
      </c>
      <c r="K23" s="16">
        <f>('SUPER E PLUS RATES'!K23/1000)*1.0025</f>
        <v>8.7718750000000002E-3</v>
      </c>
      <c r="L23" s="16">
        <f>('SUPER E PLUS RATES'!L23/1000)*1.0025</f>
        <v>8.1302749999999993E-3</v>
      </c>
      <c r="M23" s="16">
        <f>('SUPER E PLUS RATES'!M23/1000)*1.0025</f>
        <v>7.5788999999999995E-3</v>
      </c>
      <c r="N23" s="16">
        <f>('SUPER E PLUS RATES'!N23/1000)*1.0025</f>
        <v>7.0876749999999999E-3</v>
      </c>
      <c r="O23" s="16">
        <f>('SUPER E PLUS RATES'!O23/1000)*1.0025</f>
        <v>6.6666249999999998E-3</v>
      </c>
      <c r="P23" s="16">
        <f>('SUPER E PLUS RATES'!P23/1000)*1.0025</f>
        <v>6.2956999999999996E-3</v>
      </c>
      <c r="Q23" s="16">
        <f>('SUPER E PLUS RATES'!Q23/1000)*1.0025</f>
        <v>5.9548499999999994E-3</v>
      </c>
    </row>
    <row r="24" spans="1:17" x14ac:dyDescent="0.25">
      <c r="A24">
        <v>39</v>
      </c>
      <c r="B24" s="16">
        <f>('SUPER E PLUS RATES'!B24/1000)*1.0025</f>
        <v>2.3428424999999999E-2</v>
      </c>
      <c r="C24" s="16">
        <f>('SUPER E PLUS RATES'!C24/1000)*1.0025</f>
        <v>2.0250499999999998E-2</v>
      </c>
      <c r="D24" s="16">
        <f>('SUPER E PLUS RATES'!D24/1000)*1.0025</f>
        <v>1.7724199999999999E-2</v>
      </c>
      <c r="E24" s="16">
        <f>('SUPER E PLUS RATES'!E24/1000)*1.0025</f>
        <v>1.5669075000000001E-2</v>
      </c>
      <c r="F24" s="16">
        <f>('SUPER E PLUS RATES'!F24/1000)*1.0025</f>
        <v>1.3994899999999999E-2</v>
      </c>
      <c r="G24" s="16">
        <f>('SUPER E PLUS RATES'!G24/1000)*1.0025</f>
        <v>1.2591399999999999E-2</v>
      </c>
      <c r="H24" s="16">
        <f>('SUPER E PLUS RATES'!H24/1000)*1.0025</f>
        <v>1.1408450000000001E-2</v>
      </c>
      <c r="I24" s="16">
        <f>('SUPER E PLUS RATES'!I24/1000)*1.0025</f>
        <v>1.0415974999999999E-2</v>
      </c>
      <c r="J24" s="16">
        <f>('SUPER E PLUS RATES'!J24/1000)*1.0025</f>
        <v>9.5538249999999984E-3</v>
      </c>
      <c r="K24" s="16">
        <f>('SUPER E PLUS RATES'!K24/1000)*1.0025</f>
        <v>8.822E-3</v>
      </c>
      <c r="L24" s="16">
        <f>('SUPER E PLUS RATES'!L24/1000)*1.0025</f>
        <v>8.1904249999999994E-3</v>
      </c>
      <c r="M24" s="16">
        <f>('SUPER E PLUS RATES'!M24/1000)*1.0025</f>
        <v>7.6390499999999997E-3</v>
      </c>
      <c r="N24" s="16">
        <f>('SUPER E PLUS RATES'!N24/1000)*1.0025</f>
        <v>7.1578499999999995E-3</v>
      </c>
      <c r="O24" s="16">
        <f>('SUPER E PLUS RATES'!O24/1000)*1.0025</f>
        <v>6.7367999999999994E-3</v>
      </c>
      <c r="P24" s="16">
        <f>('SUPER E PLUS RATES'!P24/1000)*1.0025</f>
        <v>6.3558499999999997E-3</v>
      </c>
      <c r="Q24" s="16">
        <f>('SUPER E PLUS RATES'!Q24/1000)*1.0025</f>
        <v>6.0350499999999993E-3</v>
      </c>
    </row>
    <row r="25" spans="1:17" x14ac:dyDescent="0.25">
      <c r="A25">
        <v>40</v>
      </c>
      <c r="B25" s="16">
        <f>('SUPER E PLUS RATES'!B25/1000)*1.0025</f>
        <v>2.3468525E-2</v>
      </c>
      <c r="C25" s="16">
        <f>('SUPER E PLUS RATES'!C25/1000)*1.0025</f>
        <v>2.0290599999999995E-2</v>
      </c>
      <c r="D25" s="16">
        <f>('SUPER E PLUS RATES'!D25/1000)*1.0025</f>
        <v>1.77643E-2</v>
      </c>
      <c r="E25" s="16">
        <f>('SUPER E PLUS RATES'!E25/1000)*1.0025</f>
        <v>1.5719199999999999E-2</v>
      </c>
      <c r="F25" s="16">
        <f>('SUPER E PLUS RATES'!F25/1000)*1.0025</f>
        <v>1.4045024999999999E-2</v>
      </c>
      <c r="G25" s="16">
        <f>('SUPER E PLUS RATES'!G25/1000)*1.0025</f>
        <v>1.2641524999999999E-2</v>
      </c>
      <c r="H25" s="16">
        <f>('SUPER E PLUS RATES'!H25/1000)*1.0025</f>
        <v>1.1468599999999999E-2</v>
      </c>
      <c r="I25" s="16">
        <f>('SUPER E PLUS RATES'!I25/1000)*1.0025</f>
        <v>1.0476124999999999E-2</v>
      </c>
      <c r="J25" s="16">
        <f>('SUPER E PLUS RATES'!J25/1000)*1.0025</f>
        <v>9.6239999999999989E-3</v>
      </c>
      <c r="K25" s="16">
        <f>('SUPER E PLUS RATES'!K25/1000)*1.0025</f>
        <v>8.8921749999999987E-3</v>
      </c>
      <c r="L25" s="16">
        <f>('SUPER E PLUS RATES'!L25/1000)*1.0025</f>
        <v>8.2605999999999999E-3</v>
      </c>
      <c r="M25" s="16">
        <f>('SUPER E PLUS RATES'!M25/1000)*1.0025</f>
        <v>7.7092250000000001E-3</v>
      </c>
      <c r="N25" s="16">
        <f>('SUPER E PLUS RATES'!N25/1000)*1.0025</f>
        <v>7.2280249999999999E-3</v>
      </c>
      <c r="O25" s="16">
        <f>('SUPER E PLUS RATES'!O25/1000)*1.0025</f>
        <v>6.8069749999999998E-3</v>
      </c>
      <c r="P25" s="16">
        <f>('SUPER E PLUS RATES'!P25/1000)*1.0025</f>
        <v>6.4360500000000005E-3</v>
      </c>
      <c r="Q25" s="16">
        <f>('SUPER E PLUS RATES'!Q25/1000)*1.0025</f>
        <v>6.1152499999999992E-3</v>
      </c>
    </row>
    <row r="26" spans="1:17" x14ac:dyDescent="0.25">
      <c r="A26">
        <v>41</v>
      </c>
      <c r="B26" s="16">
        <f>('SUPER E PLUS RATES'!B26/1000)*1.0025</f>
        <v>2.3488574999999998E-2</v>
      </c>
      <c r="C26" s="16">
        <f>('SUPER E PLUS RATES'!C26/1000)*1.0025</f>
        <v>2.0320675E-2</v>
      </c>
      <c r="D26" s="16">
        <f>('SUPER E PLUS RATES'!D26/1000)*1.0025</f>
        <v>1.7804400000000001E-2</v>
      </c>
      <c r="E26" s="16">
        <f>('SUPER E PLUS RATES'!E26/1000)*1.0025</f>
        <v>1.5769325000000001E-2</v>
      </c>
      <c r="F26" s="16">
        <f>('SUPER E PLUS RATES'!F26/1000)*1.0025</f>
        <v>1.4095150000000001E-2</v>
      </c>
      <c r="G26" s="16">
        <f>('SUPER E PLUS RATES'!G26/1000)*1.0025</f>
        <v>1.2701675000000001E-2</v>
      </c>
      <c r="H26" s="16">
        <f>('SUPER E PLUS RATES'!H26/1000)*1.0025</f>
        <v>1.1538774999999999E-2</v>
      </c>
      <c r="I26" s="16">
        <f>('SUPER E PLUS RATES'!I26/1000)*1.0025</f>
        <v>1.05463E-2</v>
      </c>
      <c r="J26" s="16">
        <f>('SUPER E PLUS RATES'!J26/1000)*1.0025</f>
        <v>9.6941749999999993E-3</v>
      </c>
      <c r="K26" s="16">
        <f>('SUPER E PLUS RATES'!K26/1000)*1.0025</f>
        <v>8.9723749999999994E-3</v>
      </c>
      <c r="L26" s="16">
        <f>('SUPER E PLUS RATES'!L26/1000)*1.0025</f>
        <v>8.3408000000000006E-3</v>
      </c>
      <c r="M26" s="16">
        <f>('SUPER E PLUS RATES'!M26/1000)*1.0025</f>
        <v>7.7994500000000003E-3</v>
      </c>
      <c r="N26" s="16">
        <f>('SUPER E PLUS RATES'!N26/1000)*1.0025</f>
        <v>7.3182500000000001E-3</v>
      </c>
      <c r="O26" s="16">
        <f>('SUPER E PLUS RATES'!O26/1000)*1.0025</f>
        <v>6.8971999999999992E-3</v>
      </c>
      <c r="P26" s="16">
        <f>('SUPER E PLUS RATES'!P26/1000)*1.0025</f>
        <v>6.5262749999999998E-3</v>
      </c>
      <c r="Q26" s="16">
        <f>('SUPER E PLUS RATES'!Q26/1000)*1.0025</f>
        <v>6.2054750000000002E-3</v>
      </c>
    </row>
    <row r="27" spans="1:17" x14ac:dyDescent="0.25">
      <c r="A27">
        <v>42</v>
      </c>
      <c r="B27" s="16">
        <f>('SUPER E PLUS RATES'!B27/1000)*1.0025</f>
        <v>2.3548724999999996E-2</v>
      </c>
      <c r="C27" s="16">
        <f>('SUPER E PLUS RATES'!C27/1000)*1.0025</f>
        <v>2.0390849999999999E-2</v>
      </c>
      <c r="D27" s="16">
        <f>('SUPER E PLUS RATES'!D27/1000)*1.0025</f>
        <v>1.7874574999999997E-2</v>
      </c>
      <c r="E27" s="16">
        <f>('SUPER E PLUS RATES'!E27/1000)*1.0025</f>
        <v>1.5849525E-2</v>
      </c>
      <c r="F27" s="16">
        <f>('SUPER E PLUS RATES'!F27/1000)*1.0025</f>
        <v>1.417535E-2</v>
      </c>
      <c r="G27" s="16">
        <f>('SUPER E PLUS RATES'!G27/1000)*1.0025</f>
        <v>1.27919E-2</v>
      </c>
      <c r="H27" s="16">
        <f>('SUPER E PLUS RATES'!H27/1000)*1.0025</f>
        <v>1.1628999999999999E-2</v>
      </c>
      <c r="I27" s="16">
        <f>('SUPER E PLUS RATES'!I27/1000)*1.0025</f>
        <v>1.0636524999999999E-2</v>
      </c>
      <c r="J27" s="16">
        <f>('SUPER E PLUS RATES'!J27/1000)*1.0025</f>
        <v>9.794424999999999E-3</v>
      </c>
      <c r="K27" s="16">
        <f>('SUPER E PLUS RATES'!K27/1000)*1.0025</f>
        <v>9.0726250000000008E-3</v>
      </c>
      <c r="L27" s="16">
        <f>('SUPER E PLUS RATES'!L27/1000)*1.0025</f>
        <v>8.4410500000000003E-3</v>
      </c>
      <c r="M27" s="16">
        <f>('SUPER E PLUS RATES'!M27/1000)*1.0025</f>
        <v>7.8996999999999991E-3</v>
      </c>
      <c r="N27" s="16">
        <f>('SUPER E PLUS RATES'!N27/1000)*1.0025</f>
        <v>7.4285249999999992E-3</v>
      </c>
      <c r="O27" s="16">
        <f>('SUPER E PLUS RATES'!O27/1000)*1.0025</f>
        <v>7.007475E-3</v>
      </c>
      <c r="P27" s="16">
        <f>('SUPER E PLUS RATES'!P27/1000)*1.0025</f>
        <v>6.6365499999999997E-3</v>
      </c>
      <c r="Q27" s="16">
        <f>('SUPER E PLUS RATES'!Q27/1000)*1.0025</f>
        <v>6.3157499999999993E-3</v>
      </c>
    </row>
    <row r="28" spans="1:17" x14ac:dyDescent="0.25">
      <c r="A28">
        <v>43</v>
      </c>
      <c r="B28" s="16">
        <f>('SUPER E PLUS RATES'!B28/1000)*1.0025</f>
        <v>2.3669024999999996E-2</v>
      </c>
      <c r="C28" s="16">
        <f>('SUPER E PLUS RATES'!C28/1000)*1.0025</f>
        <v>2.0511150000000002E-2</v>
      </c>
      <c r="D28" s="16">
        <f>('SUPER E PLUS RATES'!D28/1000)*1.0025</f>
        <v>1.7994875E-2</v>
      </c>
      <c r="E28" s="16">
        <f>('SUPER E PLUS RATES'!E28/1000)*1.0025</f>
        <v>1.5969825E-2</v>
      </c>
      <c r="F28" s="16">
        <f>('SUPER E PLUS RATES'!F28/1000)*1.0025</f>
        <v>1.4305674999999999E-2</v>
      </c>
      <c r="G28" s="16">
        <f>('SUPER E PLUS RATES'!G28/1000)*1.0025</f>
        <v>1.2922224999999999E-2</v>
      </c>
      <c r="H28" s="16">
        <f>('SUPER E PLUS RATES'!H28/1000)*1.0025</f>
        <v>1.1759325000000001E-2</v>
      </c>
      <c r="I28" s="16">
        <f>('SUPER E PLUS RATES'!I28/1000)*1.0025</f>
        <v>1.076685E-2</v>
      </c>
      <c r="J28" s="16">
        <f>('SUPER E PLUS RATES'!J28/1000)*1.0025</f>
        <v>9.9347749999999999E-3</v>
      </c>
      <c r="K28" s="16">
        <f>('SUPER E PLUS RATES'!K28/1000)*1.0025</f>
        <v>9.2029499999999979E-3</v>
      </c>
      <c r="L28" s="16">
        <f>('SUPER E PLUS RATES'!L28/1000)*1.0025</f>
        <v>8.5813999999999994E-3</v>
      </c>
      <c r="M28" s="16">
        <f>('SUPER E PLUS RATES'!M28/1000)*1.0025</f>
        <v>8.0400499999999982E-3</v>
      </c>
      <c r="N28" s="16">
        <f>('SUPER E PLUS RATES'!N28/1000)*1.0025</f>
        <v>7.5688749999999992E-3</v>
      </c>
      <c r="O28" s="16">
        <f>('SUPER E PLUS RATES'!O28/1000)*1.0025</f>
        <v>7.147825E-3</v>
      </c>
      <c r="P28" s="16">
        <f>('SUPER E PLUS RATES'!P28/1000)*1.0025</f>
        <v>6.7869249999999992E-3</v>
      </c>
      <c r="Q28" s="16">
        <f>('SUPER E PLUS RATES'!Q28/1000)*1.0025</f>
        <v>6.4561000000000002E-3</v>
      </c>
    </row>
    <row r="29" spans="1:17" x14ac:dyDescent="0.25">
      <c r="A29">
        <v>44</v>
      </c>
      <c r="B29" s="16">
        <f>('SUPER E PLUS RATES'!B29/1000)*1.0025</f>
        <v>2.3799349999999997E-2</v>
      </c>
      <c r="C29" s="16">
        <f>('SUPER E PLUS RATES'!C29/1000)*1.0025</f>
        <v>2.0641474999999999E-2</v>
      </c>
      <c r="D29" s="16">
        <f>('SUPER E PLUS RATES'!D29/1000)*1.0025</f>
        <v>1.8135224999999998E-2</v>
      </c>
      <c r="E29" s="16">
        <f>('SUPER E PLUS RATES'!E29/1000)*1.0025</f>
        <v>1.6110175000000001E-2</v>
      </c>
      <c r="F29" s="16">
        <f>('SUPER E PLUS RATES'!F29/1000)*1.0025</f>
        <v>1.4446024999999999E-2</v>
      </c>
      <c r="G29" s="16">
        <f>('SUPER E PLUS RATES'!G29/1000)*1.0025</f>
        <v>1.3062575E-2</v>
      </c>
      <c r="H29" s="16">
        <f>('SUPER E PLUS RATES'!H29/1000)*1.0025</f>
        <v>1.1899674999999998E-2</v>
      </c>
      <c r="I29" s="16">
        <f>('SUPER E PLUS RATES'!I29/1000)*1.0025</f>
        <v>1.0917224999999999E-2</v>
      </c>
      <c r="J29" s="16">
        <f>('SUPER E PLUS RATES'!J29/1000)*1.0025</f>
        <v>1.0075124999999999E-2</v>
      </c>
      <c r="K29" s="16">
        <f>('SUPER E PLUS RATES'!K29/1000)*1.0025</f>
        <v>9.3533249999999991E-3</v>
      </c>
      <c r="L29" s="16">
        <f>('SUPER E PLUS RATES'!L29/1000)*1.0025</f>
        <v>8.7317750000000006E-3</v>
      </c>
      <c r="M29" s="16">
        <f>('SUPER E PLUS RATES'!M29/1000)*1.0025</f>
        <v>8.1904249999999994E-3</v>
      </c>
      <c r="N29" s="16">
        <f>('SUPER E PLUS RATES'!N29/1000)*1.0025</f>
        <v>7.7192499999999995E-3</v>
      </c>
      <c r="O29" s="16">
        <f>('SUPER E PLUS RATES'!O29/1000)*1.0025</f>
        <v>7.3082249999999989E-3</v>
      </c>
      <c r="P29" s="16">
        <f>('SUPER E PLUS RATES'!P29/1000)*1.0025</f>
        <v>6.9372999999999995E-3</v>
      </c>
      <c r="Q29" s="16">
        <f>('SUPER E PLUS RATES'!Q29/1000)*1.0025</f>
        <v>6.6165E-3</v>
      </c>
    </row>
    <row r="30" spans="1:17" x14ac:dyDescent="0.25">
      <c r="A30">
        <v>45</v>
      </c>
      <c r="B30" s="16">
        <f>('SUPER E PLUS RATES'!B30/1000)*1.0025</f>
        <v>2.3959749999999995E-2</v>
      </c>
      <c r="C30" s="16">
        <f>('SUPER E PLUS RATES'!C30/1000)*1.0025</f>
        <v>2.0801875000000001E-2</v>
      </c>
      <c r="D30" s="16">
        <f>('SUPER E PLUS RATES'!D30/1000)*1.0025</f>
        <v>1.830565E-2</v>
      </c>
      <c r="E30" s="16">
        <f>('SUPER E PLUS RATES'!E30/1000)*1.0025</f>
        <v>1.6280599999999996E-2</v>
      </c>
      <c r="F30" s="16">
        <f>('SUPER E PLUS RATES'!F30/1000)*1.0025</f>
        <v>1.4616449999999998E-2</v>
      </c>
      <c r="G30" s="16">
        <f>('SUPER E PLUS RATES'!G30/1000)*1.0025</f>
        <v>1.3243025E-2</v>
      </c>
      <c r="H30" s="16">
        <f>('SUPER E PLUS RATES'!H30/1000)*1.0025</f>
        <v>1.2080124999999999E-2</v>
      </c>
      <c r="I30" s="16">
        <f>('SUPER E PLUS RATES'!I30/1000)*1.0025</f>
        <v>1.1097675E-2</v>
      </c>
      <c r="J30" s="16">
        <f>('SUPER E PLUS RATES'!J30/1000)*1.0025</f>
        <v>1.0255575000000001E-2</v>
      </c>
      <c r="K30" s="16">
        <f>('SUPER E PLUS RATES'!K30/1000)*1.0025</f>
        <v>9.5337749999999995E-3</v>
      </c>
      <c r="L30" s="16">
        <f>('SUPER E PLUS RATES'!L30/1000)*1.0025</f>
        <v>8.9122249999999993E-3</v>
      </c>
      <c r="M30" s="16">
        <f>('SUPER E PLUS RATES'!M30/1000)*1.0025</f>
        <v>8.3708749999999998E-3</v>
      </c>
      <c r="N30" s="16">
        <f>('SUPER E PLUS RATES'!N30/1000)*1.0025</f>
        <v>7.8996999999999991E-3</v>
      </c>
      <c r="O30" s="16">
        <f>('SUPER E PLUS RATES'!O30/1000)*1.0025</f>
        <v>7.478649999999999E-3</v>
      </c>
      <c r="P30" s="16">
        <f>('SUPER E PLUS RATES'!P30/1000)*1.0025</f>
        <v>7.1177499999999991E-3</v>
      </c>
      <c r="Q30" s="16">
        <f>('SUPER E PLUS RATES'!Q30/1000)*1.0025</f>
        <v>6.7969500000000004E-3</v>
      </c>
    </row>
    <row r="31" spans="1:17" x14ac:dyDescent="0.25">
      <c r="A31">
        <v>46</v>
      </c>
      <c r="B31" s="16">
        <f>('SUPER E PLUS RATES'!B31/1000)*1.0025</f>
        <v>2.500235E-2</v>
      </c>
      <c r="C31" s="16">
        <f>('SUPER E PLUS RATES'!C31/1000)*1.0025</f>
        <v>2.1824425000000001E-2</v>
      </c>
      <c r="D31" s="16">
        <f>('SUPER E PLUS RATES'!D31/1000)*1.0025</f>
        <v>1.9308150000000003E-2</v>
      </c>
      <c r="E31" s="16">
        <f>('SUPER E PLUS RATES'!E31/1000)*1.0025</f>
        <v>1.7263049999999999E-2</v>
      </c>
      <c r="F31" s="16">
        <f>('SUPER E PLUS RATES'!F31/1000)*1.0025</f>
        <v>1.5588875E-2</v>
      </c>
      <c r="G31" s="16">
        <f>('SUPER E PLUS RATES'!G31/1000)*1.0025</f>
        <v>1.41954E-2</v>
      </c>
      <c r="H31" s="16">
        <f>('SUPER E PLUS RATES'!H31/1000)*1.0025</f>
        <v>1.301245E-2</v>
      </c>
      <c r="I31" s="16">
        <f>('SUPER E PLUS RATES'!I31/1000)*1.0025</f>
        <v>1.2019975E-2</v>
      </c>
      <c r="J31" s="16">
        <f>('SUPER E PLUS RATES'!J31/1000)*1.0025</f>
        <v>1.116785E-2</v>
      </c>
      <c r="K31" s="16">
        <f>('SUPER E PLUS RATES'!K31/1000)*1.0025</f>
        <v>1.0436025E-2</v>
      </c>
      <c r="L31" s="16">
        <f>('SUPER E PLUS RATES'!L31/1000)*1.0025</f>
        <v>9.794424999999999E-3</v>
      </c>
      <c r="M31" s="16">
        <f>('SUPER E PLUS RATES'!M31/1000)*1.0025</f>
        <v>9.2430500000000009E-3</v>
      </c>
      <c r="N31" s="16">
        <f>('SUPER E PLUS RATES'!N31/1000)*1.0025</f>
        <v>8.7618499999999998E-3</v>
      </c>
      <c r="O31" s="16">
        <f>('SUPER E PLUS RATES'!O31/1000)*1.0025</f>
        <v>8.3408000000000006E-3</v>
      </c>
      <c r="P31" s="16">
        <f>('SUPER E PLUS RATES'!P31/1000)*1.0025</f>
        <v>7.9698749999999995E-3</v>
      </c>
      <c r="Q31" s="16">
        <f>('SUPER E PLUS RATES'!Q31/1000)*1.0025</f>
        <v>7.6390499999999997E-3</v>
      </c>
    </row>
    <row r="32" spans="1:17" x14ac:dyDescent="0.25">
      <c r="A32">
        <v>47</v>
      </c>
      <c r="B32" s="16">
        <f>('SUPER E PLUS RATES'!B32/1000)*1.0025</f>
        <v>2.5313124999999999E-2</v>
      </c>
      <c r="C32" s="16">
        <f>('SUPER E PLUS RATES'!C32/1000)*1.0025</f>
        <v>2.2135199999999997E-2</v>
      </c>
      <c r="D32" s="16">
        <f>('SUPER E PLUS RATES'!D32/1000)*1.0025</f>
        <v>1.9608899999999995E-2</v>
      </c>
      <c r="E32" s="16">
        <f>('SUPER E PLUS RATES'!E32/1000)*1.0025</f>
        <v>1.7573824999999998E-2</v>
      </c>
      <c r="F32" s="16">
        <f>('SUPER E PLUS RATES'!F32/1000)*1.0025</f>
        <v>1.561895E-2</v>
      </c>
      <c r="G32" s="16">
        <f>('SUPER E PLUS RATES'!G32/1000)*1.0025</f>
        <v>1.4486124999999999E-2</v>
      </c>
      <c r="H32" s="16">
        <f>('SUPER E PLUS RATES'!H32/1000)*1.0025</f>
        <v>1.3313199999999999E-2</v>
      </c>
      <c r="I32" s="16">
        <f>('SUPER E PLUS RATES'!I32/1000)*1.0025</f>
        <v>1.2310699999999999E-2</v>
      </c>
      <c r="J32" s="16">
        <f>('SUPER E PLUS RATES'!J32/1000)*1.0025</f>
        <v>1.1458574999999999E-2</v>
      </c>
      <c r="K32" s="16">
        <f>('SUPER E PLUS RATES'!K32/1000)*1.0025</f>
        <v>1.0726749999999998E-2</v>
      </c>
      <c r="L32" s="16">
        <f>('SUPER E PLUS RATES'!L32/1000)*1.0025</f>
        <v>1.0085150000000001E-2</v>
      </c>
      <c r="M32" s="16">
        <f>('SUPER E PLUS RATES'!M32/1000)*1.0025</f>
        <v>9.5337749999999995E-3</v>
      </c>
      <c r="N32" s="16">
        <f>('SUPER E PLUS RATES'!N32/1000)*1.0025</f>
        <v>9.0525750000000002E-3</v>
      </c>
      <c r="O32" s="16">
        <f>('SUPER E PLUS RATES'!O32/1000)*1.0025</f>
        <v>8.6315249999999993E-3</v>
      </c>
      <c r="P32" s="16">
        <f>('SUPER E PLUS RATES'!P32/1000)*1.0025</f>
        <v>8.2605999999999999E-3</v>
      </c>
      <c r="Q32" s="16">
        <f>('SUPER E PLUS RATES'!Q32/1000)*1.0025</f>
        <v>7.929775E-3</v>
      </c>
    </row>
    <row r="33" spans="1:17" x14ac:dyDescent="0.25">
      <c r="A33">
        <v>48</v>
      </c>
      <c r="B33" s="16">
        <f>('SUPER E PLUS RATES'!B33/1000)*1.0025</f>
        <v>2.5694075E-2</v>
      </c>
      <c r="C33" s="16">
        <f>('SUPER E PLUS RATES'!C33/1000)*1.0025</f>
        <v>2.2516149999999999E-2</v>
      </c>
      <c r="D33" s="16">
        <f>('SUPER E PLUS RATES'!D33/1000)*1.0025</f>
        <v>1.9979825E-2</v>
      </c>
      <c r="E33" s="16">
        <f>('SUPER E PLUS RATES'!E33/1000)*1.0025</f>
        <v>1.7934724999999999E-2</v>
      </c>
      <c r="F33" s="16">
        <f>('SUPER E PLUS RATES'!F33/1000)*1.0025</f>
        <v>1.6250525000000002E-2</v>
      </c>
      <c r="G33" s="16">
        <f>('SUPER E PLUS RATES'!G33/1000)*1.0025</f>
        <v>1.4847025E-2</v>
      </c>
      <c r="H33" s="16">
        <f>('SUPER E PLUS RATES'!H33/1000)*1.0025</f>
        <v>1.3664075000000001E-2</v>
      </c>
      <c r="I33" s="16">
        <f>('SUPER E PLUS RATES'!I33/1000)*1.0025</f>
        <v>1.2661575E-2</v>
      </c>
      <c r="J33" s="16">
        <f>('SUPER E PLUS RATES'!J33/1000)*1.0025</f>
        <v>1.1799424999999999E-2</v>
      </c>
      <c r="K33" s="16">
        <f>('SUPER E PLUS RATES'!K33/1000)*1.0025</f>
        <v>1.1057575E-2</v>
      </c>
      <c r="L33" s="16">
        <f>('SUPER E PLUS RATES'!L33/1000)*1.0025</f>
        <v>1.0426E-2</v>
      </c>
      <c r="M33" s="16">
        <f>('SUPER E PLUS RATES'!M33/1000)*1.0025</f>
        <v>9.874624999999998E-3</v>
      </c>
      <c r="N33" s="16">
        <f>('SUPER E PLUS RATES'!N33/1000)*1.0025</f>
        <v>9.3834000000000001E-3</v>
      </c>
      <c r="O33" s="16">
        <f>('SUPER E PLUS RATES'!O33/1000)*1.0025</f>
        <v>8.9623499999999991E-3</v>
      </c>
      <c r="P33" s="16">
        <f>('SUPER E PLUS RATES'!P33/1000)*1.0025</f>
        <v>8.5914249999999998E-3</v>
      </c>
      <c r="Q33" s="16">
        <f>('SUPER E PLUS RATES'!Q33/1000)*1.0025</f>
        <v>8.2605999999999999E-3</v>
      </c>
    </row>
    <row r="34" spans="1:17" x14ac:dyDescent="0.25">
      <c r="A34">
        <v>49</v>
      </c>
      <c r="B34" s="16">
        <f>('SUPER E PLUS RATES'!B34/1000)*1.0025</f>
        <v>2.6155224999999997E-2</v>
      </c>
      <c r="C34" s="16">
        <f>('SUPER E PLUS RATES'!C34/1000)*1.0025</f>
        <v>2.2957249999999998E-2</v>
      </c>
      <c r="D34" s="16">
        <f>('SUPER E PLUS RATES'!D34/1000)*1.0025</f>
        <v>2.0420925000000003E-2</v>
      </c>
      <c r="E34" s="16">
        <f>('SUPER E PLUS RATES'!E34/1000)*1.0025</f>
        <v>1.8365799999999998E-2</v>
      </c>
      <c r="F34" s="16">
        <f>('SUPER E PLUS RATES'!F34/1000)*1.0025</f>
        <v>1.6671574999999998E-2</v>
      </c>
      <c r="G34" s="16">
        <f>('SUPER E PLUS RATES'!G34/1000)*1.0025</f>
        <v>1.525805E-2</v>
      </c>
      <c r="H34" s="16">
        <f>('SUPER E PLUS RATES'!H34/1000)*1.0025</f>
        <v>1.4065074999999998E-2</v>
      </c>
      <c r="I34" s="16">
        <f>('SUPER E PLUS RATES'!I34/1000)*1.0025</f>
        <v>1.305255E-2</v>
      </c>
      <c r="J34" s="16">
        <f>('SUPER E PLUS RATES'!J34/1000)*1.0025</f>
        <v>1.2190400000000001E-2</v>
      </c>
      <c r="K34" s="16">
        <f>('SUPER E PLUS RATES'!K34/1000)*1.0025</f>
        <v>1.1448549999999998E-2</v>
      </c>
      <c r="L34" s="16">
        <f>('SUPER E PLUS RATES'!L34/1000)*1.0025</f>
        <v>1.0806949999999999E-2</v>
      </c>
      <c r="M34" s="16">
        <f>('SUPER E PLUS RATES'!M34/1000)*1.0025</f>
        <v>1.0255575000000001E-2</v>
      </c>
      <c r="N34" s="16">
        <f>('SUPER E PLUS RATES'!N34/1000)*1.0025</f>
        <v>9.7643499999999998E-3</v>
      </c>
      <c r="O34" s="16">
        <f>('SUPER E PLUS RATES'!O34/1000)*1.0025</f>
        <v>9.3432999999999988E-3</v>
      </c>
      <c r="P34" s="16">
        <f>('SUPER E PLUS RATES'!P34/1000)*1.0025</f>
        <v>8.9723749999999994E-3</v>
      </c>
      <c r="Q34" s="16">
        <f>('SUPER E PLUS RATES'!Q34/1000)*1.0025</f>
        <v>8.6315249999999993E-3</v>
      </c>
    </row>
    <row r="35" spans="1:17" x14ac:dyDescent="0.25">
      <c r="A35">
        <v>50</v>
      </c>
      <c r="B35" s="16">
        <f>('SUPER E PLUS RATES'!B35/1000)*1.0025</f>
        <v>2.6696574999999997E-2</v>
      </c>
      <c r="C35" s="16">
        <f>('SUPER E PLUS RATES'!C35/1000)*1.0025</f>
        <v>2.3478550000000001E-2</v>
      </c>
      <c r="D35" s="16">
        <f>('SUPER E PLUS RATES'!D35/1000)*1.0025</f>
        <v>2.0922174999999998E-2</v>
      </c>
      <c r="E35" s="16">
        <f>('SUPER E PLUS RATES'!E35/1000)*1.0025</f>
        <v>1.8846999999999999E-2</v>
      </c>
      <c r="F35" s="16">
        <f>('SUPER E PLUS RATES'!F35/1000)*1.0025</f>
        <v>1.7142749999999998E-2</v>
      </c>
      <c r="G35" s="16">
        <f>('SUPER E PLUS RATES'!G35/1000)*1.0025</f>
        <v>1.5719199999999999E-2</v>
      </c>
      <c r="H35" s="16">
        <f>('SUPER E PLUS RATES'!H35/1000)*1.0025</f>
        <v>1.4526224999999999E-2</v>
      </c>
      <c r="I35" s="16">
        <f>('SUPER E PLUS RATES'!I35/1000)*1.0025</f>
        <v>1.3503675E-2</v>
      </c>
      <c r="J35" s="16">
        <f>('SUPER E PLUS RATES'!J35/1000)*1.0025</f>
        <v>1.2641524999999999E-2</v>
      </c>
      <c r="K35" s="16">
        <f>('SUPER E PLUS RATES'!K35/1000)*1.0025</f>
        <v>1.1889649999999998E-2</v>
      </c>
      <c r="L35" s="16">
        <f>('SUPER E PLUS RATES'!L35/1000)*1.0025</f>
        <v>1.1248050000000001E-2</v>
      </c>
      <c r="M35" s="16">
        <f>('SUPER E PLUS RATES'!M35/1000)*1.0025</f>
        <v>1.0686649999999999E-2</v>
      </c>
      <c r="N35" s="16">
        <f>('SUPER E PLUS RATES'!N35/1000)*1.0025</f>
        <v>1.0195424999999999E-2</v>
      </c>
      <c r="O35" s="16">
        <f>('SUPER E PLUS RATES'!O35/1000)*1.0025</f>
        <v>9.7743750000000001E-3</v>
      </c>
      <c r="P35" s="16">
        <f>('SUPER E PLUS RATES'!P35/1000)*1.0025</f>
        <v>9.3934249999999987E-3</v>
      </c>
      <c r="Q35" s="16">
        <f>('SUPER E PLUS RATES'!Q35/1000)*1.0025</f>
        <v>9.0625999999999988E-3</v>
      </c>
    </row>
    <row r="36" spans="1:17" x14ac:dyDescent="0.25">
      <c r="A36">
        <v>51</v>
      </c>
      <c r="B36" s="16">
        <f>('SUPER E PLUS RATES'!B36/1000)*1.0025</f>
        <v>2.7167750000000001E-2</v>
      </c>
      <c r="C36" s="16">
        <f>('SUPER E PLUS RATES'!C36/1000)*1.0025</f>
        <v>2.3939699999999998E-2</v>
      </c>
      <c r="D36" s="16">
        <f>('SUPER E PLUS RATES'!D36/1000)*1.0025</f>
        <v>2.1383324999999998E-2</v>
      </c>
      <c r="E36" s="16">
        <f>('SUPER E PLUS RATES'!E36/1000)*1.0025</f>
        <v>1.9298124999999999E-2</v>
      </c>
      <c r="F36" s="16">
        <f>('SUPER E PLUS RATES'!F36/1000)*1.0025</f>
        <v>1.7593874999999998E-2</v>
      </c>
      <c r="G36" s="16">
        <f>('SUPER E PLUS RATES'!G36/1000)*1.0025</f>
        <v>1.6160300000000002E-2</v>
      </c>
      <c r="H36" s="16">
        <f>('SUPER E PLUS RATES'!H36/1000)*1.0025</f>
        <v>1.4957299999999998E-2</v>
      </c>
      <c r="I36" s="16">
        <f>('SUPER E PLUS RATES'!I36/1000)*1.0025</f>
        <v>1.3934750000000001E-2</v>
      </c>
      <c r="J36" s="16">
        <f>('SUPER E PLUS RATES'!J36/1000)*1.0025</f>
        <v>1.3062575E-2</v>
      </c>
      <c r="K36" s="16">
        <f>('SUPER E PLUS RATES'!K36/1000)*1.0025</f>
        <v>1.2320724999999998E-2</v>
      </c>
      <c r="L36" s="16">
        <f>('SUPER E PLUS RATES'!L36/1000)*1.0025</f>
        <v>1.16691E-2</v>
      </c>
      <c r="M36" s="16">
        <f>('SUPER E PLUS RATES'!M36/1000)*1.0025</f>
        <v>1.1107699999999998E-2</v>
      </c>
      <c r="N36" s="16">
        <f>('SUPER E PLUS RATES'!N36/1000)*1.0025</f>
        <v>1.0616475E-2</v>
      </c>
      <c r="O36" s="16">
        <f>('SUPER E PLUS RATES'!O36/1000)*1.0025</f>
        <v>1.0185400000000001E-2</v>
      </c>
      <c r="P36" s="16">
        <f>('SUPER E PLUS RATES'!P36/1000)*1.0025</f>
        <v>9.8144749999999979E-3</v>
      </c>
      <c r="Q36" s="16">
        <f>('SUPER E PLUS RATES'!Q36/1000)*1.0025</f>
        <v>0</v>
      </c>
    </row>
    <row r="37" spans="1:17" x14ac:dyDescent="0.25">
      <c r="A37">
        <v>52</v>
      </c>
      <c r="B37" s="16">
        <f>('SUPER E PLUS RATES'!B37/1000)*1.0025</f>
        <v>2.7719124999999997E-2</v>
      </c>
      <c r="C37" s="16">
        <f>('SUPER E PLUS RATES'!C37/1000)*1.0025</f>
        <v>2.4481050000000001E-2</v>
      </c>
      <c r="D37" s="16">
        <f>('SUPER E PLUS RATES'!D37/1000)*1.0025</f>
        <v>2.1904625E-2</v>
      </c>
      <c r="E37" s="16">
        <f>('SUPER E PLUS RATES'!E37/1000)*1.0025</f>
        <v>1.9809400000000001E-2</v>
      </c>
      <c r="F37" s="16">
        <f>('SUPER E PLUS RATES'!F37/1000)*1.0025</f>
        <v>1.8095125E-2</v>
      </c>
      <c r="G37" s="16">
        <f>('SUPER E PLUS RATES'!G37/1000)*1.0025</f>
        <v>1.6661549999999997E-2</v>
      </c>
      <c r="H37" s="16">
        <f>('SUPER E PLUS RATES'!H37/1000)*1.0025</f>
        <v>1.5448524999999999E-2</v>
      </c>
      <c r="I37" s="16">
        <f>('SUPER E PLUS RATES'!I37/1000)*1.0025</f>
        <v>1.4425974999999999E-2</v>
      </c>
      <c r="J37" s="16">
        <f>('SUPER E PLUS RATES'!J37/1000)*1.0025</f>
        <v>1.3553799999999998E-2</v>
      </c>
      <c r="K37" s="16">
        <f>('SUPER E PLUS RATES'!K37/1000)*1.0025</f>
        <v>1.27919E-2</v>
      </c>
      <c r="L37" s="16">
        <f>('SUPER E PLUS RATES'!L37/1000)*1.0025</f>
        <v>1.2150299999999998E-2</v>
      </c>
      <c r="M37" s="16">
        <f>('SUPER E PLUS RATES'!M37/1000)*1.0025</f>
        <v>1.1578875000000001E-2</v>
      </c>
      <c r="N37" s="16">
        <f>('SUPER E PLUS RATES'!N37/1000)*1.0025</f>
        <v>1.1087649999999999E-2</v>
      </c>
      <c r="O37" s="16">
        <f>('SUPER E PLUS RATES'!O37/1000)*1.0025</f>
        <v>1.0656575E-2</v>
      </c>
      <c r="P37" s="16">
        <f>('SUPER E PLUS RATES'!P37/1000)*1.0025</f>
        <v>0</v>
      </c>
      <c r="Q37" s="16">
        <f>('SUPER E PLUS RATES'!Q37/1000)*1.0025</f>
        <v>0</v>
      </c>
    </row>
    <row r="38" spans="1:17" x14ac:dyDescent="0.25">
      <c r="A38">
        <v>53</v>
      </c>
      <c r="B38" s="16">
        <f>('SUPER E PLUS RATES'!B38/1000)*1.0025</f>
        <v>2.8330649999999999E-2</v>
      </c>
      <c r="C38" s="16">
        <f>('SUPER E PLUS RATES'!C38/1000)*1.0025</f>
        <v>2.5072524999999998E-2</v>
      </c>
      <c r="D38" s="16">
        <f>('SUPER E PLUS RATES'!D38/1000)*1.0025</f>
        <v>2.2476050000000001E-2</v>
      </c>
      <c r="E38" s="16">
        <f>('SUPER E PLUS RATES'!E38/1000)*1.0025</f>
        <v>2.0380824999999995E-2</v>
      </c>
      <c r="F38" s="16">
        <f>('SUPER E PLUS RATES'!F38/1000)*1.0025</f>
        <v>1.8656524999999997E-2</v>
      </c>
      <c r="G38" s="16">
        <f>('SUPER E PLUS RATES'!G38/1000)*1.0025</f>
        <v>1.72029E-2</v>
      </c>
      <c r="H38" s="16">
        <f>('SUPER E PLUS RATES'!H38/1000)*1.0025</f>
        <v>1.5989874999999997E-2</v>
      </c>
      <c r="I38" s="16">
        <f>('SUPER E PLUS RATES'!I38/1000)*1.0025</f>
        <v>1.4957299999999998E-2</v>
      </c>
      <c r="J38" s="16">
        <f>('SUPER E PLUS RATES'!J38/1000)*1.0025</f>
        <v>1.4075099999999998E-2</v>
      </c>
      <c r="K38" s="16">
        <f>('SUPER E PLUS RATES'!K38/1000)*1.0025</f>
        <v>1.3323224999999999E-2</v>
      </c>
      <c r="L38" s="16">
        <f>('SUPER E PLUS RATES'!L38/1000)*1.0025</f>
        <v>1.26716E-2</v>
      </c>
      <c r="M38" s="16">
        <f>('SUPER E PLUS RATES'!M38/1000)*1.0025</f>
        <v>1.2100174999999999E-2</v>
      </c>
      <c r="N38" s="16">
        <f>('SUPER E PLUS RATES'!N38/1000)*1.0025</f>
        <v>1.160895E-2</v>
      </c>
      <c r="O38" s="16">
        <f>('SUPER E PLUS RATES'!O38/1000)*1.0025</f>
        <v>0</v>
      </c>
      <c r="P38" s="16">
        <f>('SUPER E PLUS RATES'!P38/1000)*1.0025</f>
        <v>0</v>
      </c>
      <c r="Q38" s="16">
        <f>('SUPER E PLUS RATES'!Q38/1000)*1.0025</f>
        <v>0</v>
      </c>
    </row>
    <row r="39" spans="1:17" x14ac:dyDescent="0.25">
      <c r="A39">
        <v>54</v>
      </c>
      <c r="B39" s="16">
        <f>('SUPER E PLUS RATES'!B39/1000)*1.0025</f>
        <v>2.9052449999999997E-2</v>
      </c>
      <c r="C39" s="16">
        <f>('SUPER E PLUS RATES'!C39/1000)*1.0025</f>
        <v>2.5774274999999999E-2</v>
      </c>
      <c r="D39" s="16">
        <f>('SUPER E PLUS RATES'!D39/1000)*1.0025</f>
        <v>2.3157750000000001E-2</v>
      </c>
      <c r="E39" s="16">
        <f>('SUPER E PLUS RATES'!E39/1000)*1.0025</f>
        <v>2.1042474999999998E-2</v>
      </c>
      <c r="F39" s="16">
        <f>('SUPER E PLUS RATES'!F39/1000)*1.0025</f>
        <v>1.9308150000000003E-2</v>
      </c>
      <c r="G39" s="16">
        <f>('SUPER E PLUS RATES'!G39/1000)*1.0025</f>
        <v>1.7844499999999999E-2</v>
      </c>
      <c r="H39" s="16">
        <f>('SUPER E PLUS RATES'!H39/1000)*1.0025</f>
        <v>1.6621449999999996E-2</v>
      </c>
      <c r="I39" s="16">
        <f>('SUPER E PLUS RATES'!I39/1000)*1.0025</f>
        <v>1.557885E-2</v>
      </c>
      <c r="J39" s="16">
        <f>('SUPER E PLUS RATES'!J39/1000)*1.0025</f>
        <v>1.4696649999999999E-2</v>
      </c>
      <c r="K39" s="16">
        <f>('SUPER E PLUS RATES'!K39/1000)*1.0025</f>
        <v>1.3934750000000001E-2</v>
      </c>
      <c r="L39" s="16">
        <f>('SUPER E PLUS RATES'!L39/1000)*1.0025</f>
        <v>1.3273099999999999E-2</v>
      </c>
      <c r="M39" s="16">
        <f>('SUPER E PLUS RATES'!M39/1000)*1.0025</f>
        <v>1.2701675000000001E-2</v>
      </c>
      <c r="N39" s="16">
        <f>('SUPER E PLUS RATES'!N39/1000)*1.0025</f>
        <v>0</v>
      </c>
      <c r="O39" s="16">
        <f>('SUPER E PLUS RATES'!O39/1000)*1.0025</f>
        <v>0</v>
      </c>
      <c r="P39" s="16">
        <f>('SUPER E PLUS RATES'!P39/1000)*1.0025</f>
        <v>0</v>
      </c>
      <c r="Q39" s="16">
        <f>('SUPER E PLUS RATES'!Q39/1000)*1.0025</f>
        <v>0</v>
      </c>
    </row>
    <row r="40" spans="1:17" x14ac:dyDescent="0.25">
      <c r="A40">
        <v>55</v>
      </c>
      <c r="B40" s="16">
        <f>('SUPER E PLUS RATES'!B40/1000)*1.0025</f>
        <v>2.9874499999999998E-2</v>
      </c>
      <c r="C40" s="16">
        <f>('SUPER E PLUS RATES'!C40/1000)*1.0025</f>
        <v>2.6566249999999996E-2</v>
      </c>
      <c r="D40" s="16">
        <f>('SUPER E PLUS RATES'!D40/1000)*1.0025</f>
        <v>2.3929675000000001E-2</v>
      </c>
      <c r="E40" s="16">
        <f>('SUPER E PLUS RATES'!E40/1000)*1.0025</f>
        <v>2.1794349999999997E-2</v>
      </c>
      <c r="F40" s="16">
        <f>('SUPER E PLUS RATES'!F40/1000)*1.0025</f>
        <v>2.0039974999999995E-2</v>
      </c>
      <c r="G40" s="16">
        <f>('SUPER E PLUS RATES'!G40/1000)*1.0025</f>
        <v>1.8566299999999997E-2</v>
      </c>
      <c r="H40" s="16">
        <f>('SUPER E PLUS RATES'!H40/1000)*1.0025</f>
        <v>1.73232E-2</v>
      </c>
      <c r="I40" s="16">
        <f>('SUPER E PLUS RATES'!I40/1000)*1.0025</f>
        <v>1.6270574999999999E-2</v>
      </c>
      <c r="J40" s="16">
        <f>('SUPER E PLUS RATES'!J40/1000)*1.0025</f>
        <v>1.5378349999999999E-2</v>
      </c>
      <c r="K40" s="16">
        <f>('SUPER E PLUS RATES'!K40/1000)*1.0025</f>
        <v>1.4616449999999998E-2</v>
      </c>
      <c r="L40" s="16">
        <f>('SUPER E PLUS RATES'!L40/1000)*1.0025</f>
        <v>1.3944775E-2</v>
      </c>
      <c r="M40" s="16">
        <f>('SUPER E PLUS RATES'!M40/1000)*1.0025</f>
        <v>0</v>
      </c>
      <c r="N40" s="16">
        <f>('SUPER E PLUS RATES'!N40/1000)*1.0025</f>
        <v>0</v>
      </c>
      <c r="O40" s="16">
        <f>('SUPER E PLUS RATES'!O40/1000)*1.0025</f>
        <v>0</v>
      </c>
      <c r="P40" s="16">
        <f>('SUPER E PLUS RATES'!P40/1000)*1.0025</f>
        <v>0</v>
      </c>
      <c r="Q40" s="16">
        <f>('SUPER E PLUS RATES'!Q40/1000)*1.0025</f>
        <v>0</v>
      </c>
    </row>
    <row r="41" spans="1:17" x14ac:dyDescent="0.25">
      <c r="A41">
        <v>56</v>
      </c>
      <c r="B41" s="16">
        <f>('SUPER E PLUS RATES'!B41/1000)*1.0025</f>
        <v>3.0455949999999996E-2</v>
      </c>
      <c r="C41" s="16">
        <f>('SUPER E PLUS RATES'!C41/1000)*1.0025</f>
        <v>2.7137675E-2</v>
      </c>
      <c r="D41" s="16">
        <f>('SUPER E PLUS RATES'!D41/1000)*1.0025</f>
        <v>2.4501099999999998E-2</v>
      </c>
      <c r="E41" s="16">
        <f>('SUPER E PLUS RATES'!E41/1000)*1.0025</f>
        <v>2.2365774999999997E-2</v>
      </c>
      <c r="F41" s="16">
        <f>('SUPER E PLUS RATES'!F41/1000)*1.0025</f>
        <v>2.0611399999999998E-2</v>
      </c>
      <c r="G41" s="16">
        <f>('SUPER E PLUS RATES'!G41/1000)*1.0025</f>
        <v>1.9137724999999998E-2</v>
      </c>
      <c r="H41" s="16">
        <f>('SUPER E PLUS RATES'!H41/1000)*1.0025</f>
        <v>1.7894625000000001E-2</v>
      </c>
      <c r="I41" s="16">
        <f>('SUPER E PLUS RATES'!I41/1000)*1.0025</f>
        <v>1.6842000000000003E-2</v>
      </c>
      <c r="J41" s="16">
        <f>('SUPER E PLUS RATES'!J41/1000)*1.0025</f>
        <v>1.5949774999999999E-2</v>
      </c>
      <c r="K41" s="16">
        <f>('SUPER E PLUS RATES'!K41/1000)*1.0025</f>
        <v>1.517785E-2</v>
      </c>
      <c r="L41" s="16">
        <f>('SUPER E PLUS RATES'!L41/1000)*1.0025</f>
        <v>0</v>
      </c>
      <c r="M41" s="16">
        <f>('SUPER E PLUS RATES'!M41/1000)*1.0025</f>
        <v>0</v>
      </c>
      <c r="N41" s="16">
        <f>('SUPER E PLUS RATES'!N41/1000)*1.0025</f>
        <v>0</v>
      </c>
      <c r="O41" s="16">
        <f>('SUPER E PLUS RATES'!O41/1000)*1.0025</f>
        <v>0</v>
      </c>
      <c r="P41" s="16">
        <f>('SUPER E PLUS RATES'!P41/1000)*1.0025</f>
        <v>0</v>
      </c>
      <c r="Q41" s="16">
        <f>('SUPER E PLUS RATES'!Q41/1000)*1.0025</f>
        <v>0</v>
      </c>
    </row>
    <row r="42" spans="1:17" x14ac:dyDescent="0.25">
      <c r="A42">
        <v>57</v>
      </c>
      <c r="B42" s="16">
        <f>('SUPER E PLUS RATES'!B42/1000)*1.0025</f>
        <v>3.1107575000000002E-2</v>
      </c>
      <c r="C42" s="16">
        <f>('SUPER E PLUS RATES'!C42/1000)*1.0025</f>
        <v>2.7789299999999996E-2</v>
      </c>
      <c r="D42" s="16">
        <f>('SUPER E PLUS RATES'!D42/1000)*1.0025</f>
        <v>2.5142699999999997E-2</v>
      </c>
      <c r="E42" s="16">
        <f>('SUPER E PLUS RATES'!E42/1000)*1.0025</f>
        <v>2.299735E-2</v>
      </c>
      <c r="F42" s="16">
        <f>('SUPER E PLUS RATES'!F42/1000)*1.0025</f>
        <v>2.1242975000000001E-2</v>
      </c>
      <c r="G42" s="16">
        <f>('SUPER E PLUS RATES'!G42/1000)*1.0025</f>
        <v>1.9769299999999997E-2</v>
      </c>
      <c r="H42" s="16">
        <f>('SUPER E PLUS RATES'!H42/1000)*1.0025</f>
        <v>1.85262E-2</v>
      </c>
      <c r="I42" s="16">
        <f>('SUPER E PLUS RATES'!I42/1000)*1.0025</f>
        <v>1.7473575000000002E-2</v>
      </c>
      <c r="J42" s="16">
        <f>('SUPER E PLUS RATES'!J42/1000)*1.0025</f>
        <v>1.6581349999999998E-2</v>
      </c>
      <c r="K42" s="16">
        <f>('SUPER E PLUS RATES'!K42/1000)*1.0025</f>
        <v>0</v>
      </c>
      <c r="L42" s="16">
        <f>('SUPER E PLUS RATES'!L42/1000)*1.0025</f>
        <v>0</v>
      </c>
      <c r="M42" s="16">
        <f>('SUPER E PLUS RATES'!M42/1000)*1.0025</f>
        <v>0</v>
      </c>
      <c r="N42" s="16">
        <f>('SUPER E PLUS RATES'!N42/1000)*1.0025</f>
        <v>0</v>
      </c>
      <c r="O42" s="16">
        <f>('SUPER E PLUS RATES'!O42/1000)*1.0025</f>
        <v>0</v>
      </c>
      <c r="P42" s="16">
        <f>('SUPER E PLUS RATES'!P42/1000)*1.0025</f>
        <v>0</v>
      </c>
      <c r="Q42" s="16">
        <f>('SUPER E PLUS RATES'!Q42/1000)*1.0025</f>
        <v>0</v>
      </c>
    </row>
    <row r="43" spans="1:17" x14ac:dyDescent="0.25">
      <c r="A43">
        <v>58</v>
      </c>
      <c r="B43" s="16">
        <f>('SUPER E PLUS RATES'!B43/1000)*1.0025</f>
        <v>3.1829375E-2</v>
      </c>
      <c r="C43" s="16">
        <f>('SUPER E PLUS RATES'!C43/1000)*1.0025</f>
        <v>2.8501074999999997E-2</v>
      </c>
      <c r="D43" s="16">
        <f>('SUPER E PLUS RATES'!D43/1000)*1.0025</f>
        <v>2.5854474999999998E-2</v>
      </c>
      <c r="E43" s="16">
        <f>('SUPER E PLUS RATES'!E43/1000)*1.0025</f>
        <v>2.3709124999999998E-2</v>
      </c>
      <c r="F43" s="16">
        <f>('SUPER E PLUS RATES'!F43/1000)*1.0025</f>
        <v>2.1944724999999998E-2</v>
      </c>
      <c r="G43" s="16">
        <f>('SUPER E PLUS RATES'!G43/1000)*1.0025</f>
        <v>2.0471050000000001E-2</v>
      </c>
      <c r="H43" s="16">
        <f>('SUPER E PLUS RATES'!H43/1000)*1.0025</f>
        <v>1.9227949999999997E-2</v>
      </c>
      <c r="I43" s="16">
        <f>('SUPER E PLUS RATES'!I43/1000)*1.0025</f>
        <v>1.8175324999999999E-2</v>
      </c>
      <c r="J43" s="16">
        <f>('SUPER E PLUS RATES'!J43/1000)*1.0025</f>
        <v>0</v>
      </c>
      <c r="K43" s="16">
        <f>('SUPER E PLUS RATES'!K43/1000)*1.0025</f>
        <v>0</v>
      </c>
      <c r="L43" s="16">
        <f>('SUPER E PLUS RATES'!L43/1000)*1.0025</f>
        <v>0</v>
      </c>
      <c r="M43" s="16">
        <f>('SUPER E PLUS RATES'!M43/1000)*1.0025</f>
        <v>0</v>
      </c>
      <c r="N43" s="16">
        <f>('SUPER E PLUS RATES'!N43/1000)*1.0025</f>
        <v>0</v>
      </c>
      <c r="O43" s="16">
        <f>('SUPER E PLUS RATES'!O43/1000)*1.0025</f>
        <v>0</v>
      </c>
      <c r="P43" s="16">
        <f>('SUPER E PLUS RATES'!P43/1000)*1.0025</f>
        <v>0</v>
      </c>
      <c r="Q43" s="16">
        <f>('SUPER E PLUS RATES'!Q43/1000)*1.0025</f>
        <v>0</v>
      </c>
    </row>
    <row r="44" spans="1:17" x14ac:dyDescent="0.25">
      <c r="A44">
        <v>59</v>
      </c>
      <c r="B44" s="16">
        <f>('SUPER E PLUS RATES'!B44/1000)*1.0025</f>
        <v>3.2631374999999997E-2</v>
      </c>
      <c r="C44" s="16">
        <f>('SUPER E PLUS RATES'!C44/1000)*1.0025</f>
        <v>2.9293049999999998E-2</v>
      </c>
      <c r="D44" s="16">
        <f>('SUPER E PLUS RATES'!D44/1000)*1.0025</f>
        <v>2.6636424999999998E-2</v>
      </c>
      <c r="E44" s="16">
        <f>('SUPER E PLUS RATES'!E44/1000)*1.0025</f>
        <v>2.4491074999999998E-2</v>
      </c>
      <c r="F44" s="16">
        <f>('SUPER E PLUS RATES'!F44/1000)*1.0025</f>
        <v>2.2726675000000002E-2</v>
      </c>
      <c r="G44" s="16">
        <f>('SUPER E PLUS RATES'!G44/1000)*1.0025</f>
        <v>2.1242975000000001E-2</v>
      </c>
      <c r="H44" s="16">
        <f>('SUPER E PLUS RATES'!H44/1000)*1.0025</f>
        <v>1.9999874999999997E-2</v>
      </c>
      <c r="I44" s="16">
        <f>('SUPER E PLUS RATES'!I44/1000)*1.0025</f>
        <v>0</v>
      </c>
      <c r="J44" s="16">
        <f>('SUPER E PLUS RATES'!J44/1000)*1.0025</f>
        <v>0</v>
      </c>
      <c r="K44" s="16">
        <f>('SUPER E PLUS RATES'!K44/1000)*1.0025</f>
        <v>0</v>
      </c>
      <c r="L44" s="16">
        <f>('SUPER E PLUS RATES'!L44/1000)*1.0025</f>
        <v>0</v>
      </c>
      <c r="M44" s="16">
        <f>('SUPER E PLUS RATES'!M44/1000)*1.0025</f>
        <v>0</v>
      </c>
      <c r="N44" s="16">
        <f>('SUPER E PLUS RATES'!N44/1000)*1.0025</f>
        <v>0</v>
      </c>
      <c r="O44" s="16">
        <f>('SUPER E PLUS RATES'!O44/1000)*1.0025</f>
        <v>0</v>
      </c>
      <c r="P44" s="16">
        <f>('SUPER E PLUS RATES'!P44/1000)*1.0025</f>
        <v>0</v>
      </c>
      <c r="Q44" s="16">
        <f>('SUPER E PLUS RATES'!Q44/1000)*1.0025</f>
        <v>0</v>
      </c>
    </row>
    <row r="45" spans="1:17" x14ac:dyDescent="0.25">
      <c r="A45">
        <v>60</v>
      </c>
      <c r="B45" s="16">
        <f>('SUPER E PLUS RATES'!B45/1000)*1.0025</f>
        <v>3.3523599999999994E-2</v>
      </c>
      <c r="C45" s="16">
        <f>('SUPER E PLUS RATES'!C45/1000)*1.0025</f>
        <v>3.0175250000000001E-2</v>
      </c>
      <c r="D45" s="16">
        <f>('SUPER E PLUS RATES'!D45/1000)*1.0025</f>
        <v>2.7508600000000001E-2</v>
      </c>
      <c r="E45" s="16">
        <f>('SUPER E PLUS RATES'!E45/1000)*1.0025</f>
        <v>2.5353225E-2</v>
      </c>
      <c r="F45" s="16">
        <f>('SUPER E PLUS RATES'!F45/1000)*1.0025</f>
        <v>2.3588825000000001E-2</v>
      </c>
      <c r="G45" s="16">
        <f>('SUPER E PLUS RATES'!G45/1000)*1.0025</f>
        <v>2.2105125E-2</v>
      </c>
      <c r="H45" s="16">
        <f>('SUPER E PLUS RATES'!H45/1000)*1.0025</f>
        <v>0</v>
      </c>
      <c r="I45" s="16">
        <f>('SUPER E PLUS RATES'!I45/1000)*1.0025</f>
        <v>0</v>
      </c>
      <c r="J45" s="16">
        <f>('SUPER E PLUS RATES'!J45/1000)*1.0025</f>
        <v>0</v>
      </c>
      <c r="K45" s="16">
        <f>('SUPER E PLUS RATES'!K45/1000)*1.0025</f>
        <v>0</v>
      </c>
      <c r="L45" s="16">
        <f>('SUPER E PLUS RATES'!L45/1000)*1.0025</f>
        <v>0</v>
      </c>
      <c r="M45" s="16">
        <f>('SUPER E PLUS RATES'!M45/1000)*1.0025</f>
        <v>0</v>
      </c>
      <c r="N45" s="16">
        <f>('SUPER E PLUS RATES'!N45/1000)*1.0025</f>
        <v>0</v>
      </c>
      <c r="O45" s="16">
        <f>('SUPER E PLUS RATES'!O45/1000)*1.0025</f>
        <v>0</v>
      </c>
      <c r="P45" s="16">
        <f>('SUPER E PLUS RATES'!P45/1000)*1.0025</f>
        <v>0</v>
      </c>
      <c r="Q45" s="16">
        <f>('SUPER E PLUS RATES'!Q45/1000)*1.0025</f>
        <v>0</v>
      </c>
    </row>
  </sheetData>
  <sheetProtection algorithmName="SHA-512" hashValue="Wvi6AV3yZq9BTEaEFP6ZcJ7vY6oFeLuQPtdQt1UTs6Qt4Yt7UrlkNW72tGAFqDgMtgQQ85ojIjqlRxZLjKnjNg==" saltValue="mrBCJibLOj4hLnOwrJ36vA==" spinCount="100000" sheet="1" selectLockedCells="1" selectUnlockedCells="1"/>
  <mergeCells count="2">
    <mergeCell ref="A1:Q1"/>
    <mergeCell ref="A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6B69-54C5-4C35-8585-33040BA65C7D}">
  <sheetPr codeName="Sheet3"/>
  <dimension ref="A1:Q43"/>
  <sheetViews>
    <sheetView tabSelected="1" workbookViewId="0">
      <selection activeCell="C15" sqref="C15:E15"/>
    </sheetView>
  </sheetViews>
  <sheetFormatPr defaultRowHeight="15.75" x14ac:dyDescent="0.25"/>
  <cols>
    <col min="1" max="1" width="18.875" customWidth="1"/>
    <col min="2" max="2" width="9.75" customWidth="1"/>
    <col min="8" max="10" width="14" customWidth="1"/>
    <col min="14" max="14" width="0.375" customWidth="1"/>
    <col min="15" max="16" width="9" hidden="1" customWidth="1"/>
    <col min="17" max="17" width="0.125" hidden="1" customWidth="1"/>
    <col min="2000" max="2000" width="2.5" customWidth="1"/>
  </cols>
  <sheetData>
    <row r="1" spans="1:17" ht="16.5" thickBo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6.5" thickBo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4" spans="1:17" x14ac:dyDescent="0.25">
      <c r="A4" s="36" t="s">
        <v>6</v>
      </c>
      <c r="B4" s="36"/>
      <c r="C4" s="6"/>
      <c r="D4" s="6"/>
      <c r="E4" s="6"/>
      <c r="F4" s="4"/>
      <c r="G4" s="4"/>
      <c r="H4" s="39" t="s">
        <v>19</v>
      </c>
      <c r="I4" s="40"/>
      <c r="J4" s="40"/>
      <c r="K4" s="28"/>
      <c r="L4" s="28"/>
      <c r="M4" s="28"/>
    </row>
    <row r="5" spans="1:17" x14ac:dyDescent="0.25">
      <c r="A5" s="37" t="s">
        <v>5</v>
      </c>
      <c r="B5" s="38"/>
      <c r="C5" s="41" t="s">
        <v>17</v>
      </c>
      <c r="D5" s="41"/>
      <c r="E5" s="42"/>
      <c r="H5" s="37" t="s">
        <v>20</v>
      </c>
      <c r="I5" s="38"/>
      <c r="J5" s="38"/>
      <c r="K5" s="62">
        <f ca="1">C17*12*C13</f>
        <v>7997543.9999999981</v>
      </c>
      <c r="L5" s="62"/>
      <c r="M5" s="62"/>
    </row>
    <row r="6" spans="1:17" x14ac:dyDescent="0.25">
      <c r="A6" s="26" t="s">
        <v>7</v>
      </c>
      <c r="B6" s="23"/>
      <c r="C6" s="43">
        <v>36872</v>
      </c>
      <c r="D6" s="44"/>
      <c r="E6" s="45"/>
      <c r="H6" s="26" t="s">
        <v>21</v>
      </c>
      <c r="I6" s="23"/>
      <c r="J6" s="23"/>
      <c r="K6" s="24">
        <f ca="1">-(IF((12*0.15*$C$17*$C$13)&gt;(12*5000*$C$13),(12*5000*$C$13),(12*0.15*$C$17*$C$13)))</f>
        <v>-1199631.5999999996</v>
      </c>
      <c r="L6" s="24"/>
      <c r="M6" s="24"/>
    </row>
    <row r="7" spans="1:17" x14ac:dyDescent="0.25">
      <c r="A7" s="26" t="s">
        <v>8</v>
      </c>
      <c r="B7" s="23"/>
      <c r="C7" s="46">
        <f ca="1">(YEAR(NOW())-YEAR(C6))</f>
        <v>24</v>
      </c>
      <c r="D7" s="46"/>
      <c r="E7" s="47"/>
      <c r="H7" s="26" t="s">
        <v>22</v>
      </c>
      <c r="I7" s="23"/>
      <c r="J7" s="23"/>
      <c r="K7" s="24">
        <f ca="1">K5+K6</f>
        <v>6797912.3999999985</v>
      </c>
      <c r="L7" s="24"/>
      <c r="M7" s="24"/>
    </row>
    <row r="8" spans="1:17" ht="16.5" thickBot="1" x14ac:dyDescent="0.3">
      <c r="A8" s="27" t="s">
        <v>9</v>
      </c>
      <c r="B8" s="28"/>
      <c r="C8" s="48" t="s">
        <v>18</v>
      </c>
      <c r="D8" s="48"/>
      <c r="E8" s="49"/>
      <c r="H8" s="60"/>
      <c r="I8" s="61"/>
      <c r="J8" s="61"/>
      <c r="K8" s="63"/>
      <c r="L8" s="64"/>
      <c r="M8" s="65"/>
    </row>
    <row r="9" spans="1:17" ht="16.5" thickTop="1" x14ac:dyDescent="0.25">
      <c r="A9" s="7"/>
      <c r="E9" s="9"/>
      <c r="K9" s="15"/>
      <c r="L9" s="15"/>
      <c r="M9" s="15"/>
    </row>
    <row r="10" spans="1:17" x14ac:dyDescent="0.25">
      <c r="A10" s="7"/>
      <c r="E10" s="9"/>
      <c r="H10" s="11" t="s">
        <v>23</v>
      </c>
      <c r="I10" s="12" t="s">
        <v>24</v>
      </c>
      <c r="J10" s="12" t="s">
        <v>25</v>
      </c>
      <c r="K10" s="67" t="s">
        <v>26</v>
      </c>
      <c r="L10" s="67"/>
      <c r="M10" s="68"/>
    </row>
    <row r="11" spans="1:17" x14ac:dyDescent="0.25">
      <c r="A11" s="50" t="s">
        <v>10</v>
      </c>
      <c r="B11" s="51"/>
      <c r="C11" s="5"/>
      <c r="D11" s="5"/>
      <c r="E11" s="10"/>
      <c r="F11" s="5"/>
      <c r="G11" s="5"/>
      <c r="H11" s="7">
        <f>$C$13-6</f>
        <v>18</v>
      </c>
      <c r="I11" s="13">
        <v>0.15</v>
      </c>
      <c r="J11" s="14">
        <f>$C$14-(6*365)</f>
        <v>51700</v>
      </c>
      <c r="K11" s="24">
        <f>0.15*$C$15</f>
        <v>750000</v>
      </c>
      <c r="L11" s="24"/>
      <c r="M11" s="24"/>
    </row>
    <row r="12" spans="1:17" x14ac:dyDescent="0.25">
      <c r="A12" s="37" t="s">
        <v>11</v>
      </c>
      <c r="B12" s="38"/>
      <c r="C12" s="52">
        <v>45130</v>
      </c>
      <c r="D12" s="52"/>
      <c r="E12" s="53"/>
      <c r="H12" s="7">
        <f>$C$13-5</f>
        <v>19</v>
      </c>
      <c r="I12" s="13">
        <v>0.15</v>
      </c>
      <c r="J12" s="14">
        <f>$C$14-(5*365)</f>
        <v>52065</v>
      </c>
      <c r="K12" s="24">
        <f>0.15*$C$15</f>
        <v>750000</v>
      </c>
      <c r="L12" s="24"/>
      <c r="M12" s="24"/>
    </row>
    <row r="13" spans="1:17" x14ac:dyDescent="0.25">
      <c r="A13" s="26" t="s">
        <v>12</v>
      </c>
      <c r="B13" s="23"/>
      <c r="C13" s="44">
        <v>24</v>
      </c>
      <c r="D13" s="44"/>
      <c r="E13" s="45"/>
      <c r="H13" s="7">
        <f>$C$13-4</f>
        <v>20</v>
      </c>
      <c r="I13" s="13">
        <v>0.2</v>
      </c>
      <c r="J13" s="14">
        <f>$C$14-(4*365)</f>
        <v>52430</v>
      </c>
      <c r="K13" s="24">
        <f>0.2*$C$15</f>
        <v>1000000</v>
      </c>
      <c r="L13" s="24"/>
      <c r="M13" s="24"/>
    </row>
    <row r="14" spans="1:17" x14ac:dyDescent="0.25">
      <c r="A14" s="26" t="s">
        <v>13</v>
      </c>
      <c r="B14" s="23"/>
      <c r="C14" s="54">
        <f>C12+($C$13*365)</f>
        <v>53890</v>
      </c>
      <c r="D14" s="54"/>
      <c r="E14" s="55"/>
      <c r="H14" s="7">
        <f>$C$13-3</f>
        <v>21</v>
      </c>
      <c r="I14" s="13">
        <v>0.2</v>
      </c>
      <c r="J14" s="14">
        <f>$C$14-(3*365)</f>
        <v>52795</v>
      </c>
      <c r="K14" s="24">
        <f>0.2*$C$15</f>
        <v>1000000</v>
      </c>
      <c r="L14" s="24"/>
      <c r="M14" s="24"/>
    </row>
    <row r="15" spans="1:17" x14ac:dyDescent="0.25">
      <c r="A15" s="26" t="s">
        <v>14</v>
      </c>
      <c r="B15" s="23"/>
      <c r="C15" s="56">
        <v>5000000</v>
      </c>
      <c r="D15" s="56"/>
      <c r="E15" s="57"/>
      <c r="H15" s="7">
        <f>$C$13-2</f>
        <v>22</v>
      </c>
      <c r="I15" s="13">
        <v>0.3</v>
      </c>
      <c r="J15" s="14">
        <f>$C$14-(2*365)</f>
        <v>53160</v>
      </c>
      <c r="K15" s="24">
        <f>0.3*$C$15</f>
        <v>1500000</v>
      </c>
      <c r="L15" s="24"/>
      <c r="M15" s="24"/>
    </row>
    <row r="16" spans="1:17" x14ac:dyDescent="0.25">
      <c r="A16" s="26" t="s">
        <v>15</v>
      </c>
      <c r="B16" s="23"/>
      <c r="C16" s="58" t="s">
        <v>45</v>
      </c>
      <c r="D16" s="58"/>
      <c r="E16" s="59"/>
      <c r="H16" s="7">
        <f>$C$13-1</f>
        <v>23</v>
      </c>
      <c r="I16" s="13">
        <v>0.3</v>
      </c>
      <c r="J16" s="14">
        <f>$C$14-(1*365)</f>
        <v>53525</v>
      </c>
      <c r="K16" s="24">
        <f>0.3*$C$15</f>
        <v>1500000</v>
      </c>
      <c r="L16" s="24"/>
      <c r="M16" s="24"/>
    </row>
    <row r="17" spans="1:13" x14ac:dyDescent="0.25">
      <c r="A17" s="27" t="s">
        <v>16</v>
      </c>
      <c r="B17" s="28"/>
      <c r="C17" s="24">
        <f ca="1">INDEX('R 1.0025'!$B$5:$Q$45,MATCH('Premium Calculator'!$C$7:$E$7,'R 1.0025'!A5:A45,0),MATCH('Premium Calculator'!$C$13:$E$13,'R 1.0025'!$B$3:$Q$3,0))*C15</f>
        <v>27769.249999999996</v>
      </c>
      <c r="D17" s="24"/>
      <c r="E17" s="24"/>
      <c r="H17" s="7">
        <f>$C$13-0</f>
        <v>24</v>
      </c>
      <c r="I17" s="13">
        <v>1</v>
      </c>
      <c r="J17" s="14">
        <f>$C$14-(0*365)</f>
        <v>53890</v>
      </c>
      <c r="K17" s="24">
        <f>1*$C$15</f>
        <v>5000000</v>
      </c>
      <c r="L17" s="24"/>
      <c r="M17" s="24"/>
    </row>
    <row r="18" spans="1:13" x14ac:dyDescent="0.25">
      <c r="A18" s="23"/>
      <c r="B18" s="23"/>
      <c r="C18" s="23"/>
      <c r="D18" s="23"/>
      <c r="E18" s="23"/>
      <c r="H18" s="66" t="s">
        <v>27</v>
      </c>
      <c r="I18" s="36"/>
      <c r="J18" s="36"/>
      <c r="K18" s="24">
        <f>SUM(K11:M17)</f>
        <v>11500000</v>
      </c>
      <c r="L18" s="24"/>
      <c r="M18" s="24"/>
    </row>
    <row r="19" spans="1:13" x14ac:dyDescent="0.25">
      <c r="A19" s="5"/>
      <c r="B19" s="5"/>
      <c r="C19" s="5"/>
      <c r="D19" s="5"/>
      <c r="E19" s="5"/>
      <c r="F19" s="5"/>
      <c r="G19" s="10"/>
      <c r="H19" s="8"/>
      <c r="I19" s="5"/>
      <c r="J19" s="5"/>
      <c r="K19" s="21"/>
      <c r="L19" s="21"/>
      <c r="M19" s="22"/>
    </row>
    <row r="21" spans="1:13" ht="16.5" thickBot="1" x14ac:dyDescent="0.3">
      <c r="A21" s="31" t="s">
        <v>28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1:13" x14ac:dyDescent="0.25">
      <c r="A22" s="34" t="s">
        <v>29</v>
      </c>
      <c r="B22" s="35"/>
      <c r="C22" s="35"/>
      <c r="D22" s="35"/>
      <c r="E22" s="35"/>
      <c r="F22" s="35"/>
      <c r="G22" s="35"/>
      <c r="H22" s="35"/>
      <c r="I22" s="35"/>
      <c r="J22" s="29"/>
      <c r="K22" s="29"/>
      <c r="L22" s="29"/>
      <c r="M22" s="30"/>
    </row>
    <row r="23" spans="1:13" x14ac:dyDescent="0.25">
      <c r="A23" s="26" t="s">
        <v>30</v>
      </c>
      <c r="B23" s="23"/>
      <c r="C23" s="23"/>
      <c r="D23" s="23"/>
      <c r="E23" s="23"/>
      <c r="F23" s="23"/>
      <c r="G23" s="23"/>
      <c r="H23" s="23"/>
      <c r="I23" s="23"/>
      <c r="J23" s="19"/>
      <c r="K23" s="19"/>
      <c r="L23" s="19"/>
      <c r="M23" s="20"/>
    </row>
    <row r="24" spans="1:13" x14ac:dyDescent="0.25">
      <c r="A24" s="26" t="s">
        <v>31</v>
      </c>
      <c r="B24" s="23"/>
      <c r="C24" s="23"/>
      <c r="D24" s="23"/>
      <c r="E24" s="23"/>
      <c r="F24" s="23"/>
      <c r="G24" s="23"/>
      <c r="H24" s="23"/>
      <c r="I24" s="23"/>
      <c r="J24" s="24">
        <f>0.5*$C$15</f>
        <v>2500000</v>
      </c>
      <c r="K24" s="24"/>
      <c r="L24" s="24"/>
      <c r="M24" s="25"/>
    </row>
    <row r="25" spans="1:13" x14ac:dyDescent="0.25">
      <c r="A25" s="26" t="s">
        <v>32</v>
      </c>
      <c r="B25" s="23"/>
      <c r="C25" s="23"/>
      <c r="D25" s="23"/>
      <c r="E25" s="23"/>
      <c r="F25" s="23"/>
      <c r="G25" s="23"/>
      <c r="H25" s="23"/>
      <c r="I25" s="23"/>
      <c r="J25" s="19"/>
      <c r="K25" s="19"/>
      <c r="L25" s="19"/>
      <c r="M25" s="20"/>
    </row>
    <row r="26" spans="1:13" x14ac:dyDescent="0.25">
      <c r="A26" s="26" t="s">
        <v>33</v>
      </c>
      <c r="B26" s="23"/>
      <c r="C26" s="23"/>
      <c r="D26" s="23"/>
      <c r="E26" s="23"/>
      <c r="F26" s="23"/>
      <c r="G26" s="23"/>
      <c r="H26" s="23"/>
      <c r="I26" s="23"/>
      <c r="J26" s="24">
        <f>$K$18</f>
        <v>11500000</v>
      </c>
      <c r="K26" s="24"/>
      <c r="L26" s="24"/>
      <c r="M26" s="25"/>
    </row>
    <row r="27" spans="1:13" x14ac:dyDescent="0.25">
      <c r="A27" s="26" t="s">
        <v>34</v>
      </c>
      <c r="B27" s="23"/>
      <c r="C27" s="23"/>
      <c r="D27" s="23"/>
      <c r="E27" s="23"/>
      <c r="F27" s="23"/>
      <c r="G27" s="23"/>
      <c r="H27" s="23"/>
      <c r="I27" s="23"/>
      <c r="J27" s="19"/>
      <c r="K27" s="19"/>
      <c r="L27" s="19"/>
      <c r="M27" s="20"/>
    </row>
    <row r="28" spans="1:13" x14ac:dyDescent="0.25">
      <c r="A28" s="26" t="s">
        <v>35</v>
      </c>
      <c r="B28" s="23"/>
      <c r="C28" s="23"/>
      <c r="D28" s="23"/>
      <c r="E28" s="23"/>
      <c r="F28" s="23"/>
      <c r="G28" s="23"/>
      <c r="H28" s="23"/>
      <c r="I28" s="23"/>
      <c r="J28" s="24">
        <f>1*$C$15</f>
        <v>5000000</v>
      </c>
      <c r="K28" s="24"/>
      <c r="L28" s="24"/>
      <c r="M28" s="25"/>
    </row>
    <row r="29" spans="1:13" x14ac:dyDescent="0.25">
      <c r="A29" s="26" t="s">
        <v>32</v>
      </c>
      <c r="B29" s="23"/>
      <c r="C29" s="23"/>
      <c r="D29" s="23"/>
      <c r="E29" s="23"/>
      <c r="F29" s="23"/>
      <c r="G29" s="23"/>
      <c r="H29" s="23"/>
      <c r="I29" s="23"/>
      <c r="J29" s="19"/>
      <c r="K29" s="19"/>
      <c r="L29" s="19"/>
      <c r="M29" s="20"/>
    </row>
    <row r="30" spans="1:13" x14ac:dyDescent="0.25">
      <c r="A30" s="26" t="s">
        <v>33</v>
      </c>
      <c r="B30" s="23"/>
      <c r="C30" s="23"/>
      <c r="D30" s="23"/>
      <c r="E30" s="23"/>
      <c r="F30" s="23"/>
      <c r="G30" s="23"/>
      <c r="H30" s="23"/>
      <c r="I30" s="23"/>
      <c r="J30" s="24">
        <f>$K$18</f>
        <v>11500000</v>
      </c>
      <c r="K30" s="24"/>
      <c r="L30" s="24"/>
      <c r="M30" s="25"/>
    </row>
    <row r="31" spans="1:13" x14ac:dyDescent="0.25">
      <c r="A31" s="26" t="s">
        <v>36</v>
      </c>
      <c r="B31" s="23"/>
      <c r="C31" s="23"/>
      <c r="D31" s="23"/>
      <c r="E31" s="23"/>
      <c r="F31" s="23"/>
      <c r="G31" s="23"/>
      <c r="H31" s="23"/>
      <c r="I31" s="23"/>
      <c r="J31" s="19"/>
      <c r="K31" s="19"/>
      <c r="L31" s="19"/>
      <c r="M31" s="20"/>
    </row>
    <row r="32" spans="1:13" x14ac:dyDescent="0.25">
      <c r="A32" s="26" t="s">
        <v>31</v>
      </c>
      <c r="B32" s="23"/>
      <c r="C32" s="23"/>
      <c r="D32" s="23"/>
      <c r="E32" s="23"/>
      <c r="F32" s="23"/>
      <c r="G32" s="23"/>
      <c r="H32" s="23"/>
      <c r="I32" s="23"/>
      <c r="J32" s="24">
        <f>0.5*C15</f>
        <v>2500000</v>
      </c>
      <c r="K32" s="24"/>
      <c r="L32" s="24"/>
      <c r="M32" s="25"/>
    </row>
    <row r="33" spans="1:13" x14ac:dyDescent="0.25">
      <c r="A33" s="26" t="s">
        <v>32</v>
      </c>
      <c r="B33" s="23"/>
      <c r="C33" s="23"/>
      <c r="D33" s="23"/>
      <c r="E33" s="23"/>
      <c r="F33" s="23"/>
      <c r="G33" s="23"/>
      <c r="H33" s="23"/>
      <c r="I33" s="23"/>
      <c r="J33" s="19"/>
      <c r="K33" s="19"/>
      <c r="L33" s="19"/>
      <c r="M33" s="20"/>
    </row>
    <row r="34" spans="1:13" x14ac:dyDescent="0.25">
      <c r="A34" s="26" t="s">
        <v>33</v>
      </c>
      <c r="B34" s="23"/>
      <c r="C34" s="23"/>
      <c r="D34" s="23"/>
      <c r="E34" s="23"/>
      <c r="F34" s="23"/>
      <c r="G34" s="23"/>
      <c r="H34" s="23"/>
      <c r="I34" s="23"/>
      <c r="J34" s="24">
        <f>$K$18</f>
        <v>11500000</v>
      </c>
      <c r="K34" s="24"/>
      <c r="L34" s="24"/>
      <c r="M34" s="25"/>
    </row>
    <row r="35" spans="1:13" x14ac:dyDescent="0.25">
      <c r="A35" s="26" t="s">
        <v>37</v>
      </c>
      <c r="B35" s="23"/>
      <c r="C35" s="23"/>
      <c r="D35" s="23"/>
      <c r="E35" s="23"/>
      <c r="F35" s="23"/>
      <c r="G35" s="23"/>
      <c r="H35" s="23"/>
      <c r="I35" s="23"/>
      <c r="J35" s="19"/>
      <c r="K35" s="19"/>
      <c r="L35" s="19"/>
      <c r="M35" s="20"/>
    </row>
    <row r="36" spans="1:13" x14ac:dyDescent="0.25">
      <c r="A36" s="26" t="s">
        <v>38</v>
      </c>
      <c r="B36" s="23"/>
      <c r="C36" s="23"/>
      <c r="D36" s="23"/>
      <c r="E36" s="23"/>
      <c r="F36" s="23"/>
      <c r="G36" s="23"/>
      <c r="H36" s="23"/>
      <c r="I36" s="23"/>
      <c r="J36" s="19"/>
      <c r="K36" s="19"/>
      <c r="L36" s="19"/>
      <c r="M36" s="20"/>
    </row>
    <row r="37" spans="1:13" x14ac:dyDescent="0.25">
      <c r="A37" s="26" t="s">
        <v>39</v>
      </c>
      <c r="B37" s="23"/>
      <c r="C37" s="23"/>
      <c r="D37" s="23"/>
      <c r="E37" s="23"/>
      <c r="F37" s="23"/>
      <c r="G37" s="23"/>
      <c r="H37" s="23"/>
      <c r="I37" s="23"/>
      <c r="J37" s="24">
        <f>$K$18</f>
        <v>11500000</v>
      </c>
      <c r="K37" s="24"/>
      <c r="L37" s="24"/>
      <c r="M37" s="25"/>
    </row>
    <row r="38" spans="1:13" x14ac:dyDescent="0.25">
      <c r="A38" s="26" t="s">
        <v>40</v>
      </c>
      <c r="B38" s="23"/>
      <c r="C38" s="23"/>
      <c r="D38" s="23"/>
      <c r="E38" s="23"/>
      <c r="F38" s="23"/>
      <c r="G38" s="23"/>
      <c r="H38" s="23"/>
      <c r="I38" s="23"/>
      <c r="J38" s="19"/>
      <c r="K38" s="19"/>
      <c r="L38" s="19"/>
      <c r="M38" s="20"/>
    </row>
    <row r="39" spans="1:13" x14ac:dyDescent="0.25">
      <c r="A39" s="26" t="s">
        <v>41</v>
      </c>
      <c r="B39" s="23"/>
      <c r="C39" s="23"/>
      <c r="D39" s="23"/>
      <c r="E39" s="23"/>
      <c r="F39" s="23"/>
      <c r="G39" s="23"/>
      <c r="H39" s="23"/>
      <c r="I39" s="23"/>
      <c r="J39" s="24">
        <f>1*$C$15</f>
        <v>5000000</v>
      </c>
      <c r="K39" s="24"/>
      <c r="L39" s="24"/>
      <c r="M39" s="25"/>
    </row>
    <row r="40" spans="1:13" x14ac:dyDescent="0.25">
      <c r="A40" s="26" t="s">
        <v>42</v>
      </c>
      <c r="B40" s="23"/>
      <c r="C40" s="23"/>
      <c r="D40" s="23"/>
      <c r="E40" s="23"/>
      <c r="F40" s="23"/>
      <c r="G40" s="23"/>
      <c r="H40" s="23"/>
      <c r="I40" s="23"/>
      <c r="J40" s="19"/>
      <c r="K40" s="19"/>
      <c r="L40" s="19"/>
      <c r="M40" s="20"/>
    </row>
    <row r="41" spans="1:13" x14ac:dyDescent="0.25">
      <c r="A41" s="26" t="s">
        <v>43</v>
      </c>
      <c r="B41" s="23"/>
      <c r="C41" s="23"/>
      <c r="D41" s="23"/>
      <c r="E41" s="23"/>
      <c r="F41" s="23"/>
      <c r="G41" s="23"/>
      <c r="H41" s="23"/>
      <c r="I41" s="23"/>
      <c r="J41" s="19"/>
      <c r="K41" s="19"/>
      <c r="L41" s="19"/>
      <c r="M41" s="20"/>
    </row>
    <row r="42" spans="1:13" x14ac:dyDescent="0.25">
      <c r="A42" s="27" t="s">
        <v>44</v>
      </c>
      <c r="B42" s="28"/>
      <c r="C42" s="28"/>
      <c r="D42" s="28"/>
      <c r="E42" s="28"/>
      <c r="F42" s="28"/>
      <c r="G42" s="28"/>
      <c r="H42" s="28"/>
      <c r="I42" s="28"/>
      <c r="J42" s="21"/>
      <c r="K42" s="21"/>
      <c r="L42" s="21"/>
      <c r="M42" s="22"/>
    </row>
    <row r="43" spans="1:13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</sheetData>
  <sheetProtection algorithmName="SHA-512" hashValue="R2sqnsCQprbp3WEnUcioYP24qLfGOxtqyIKL5d+BV6JAawWr7ETstEQCUdDrmz6J8QKEDhi1MZt1upndDT/8Mg==" saltValue="gqgguOlXnh2K1AYOecq/YQ==" spinCount="100000" sheet="1" objects="1" scenarios="1"/>
  <mergeCells count="92">
    <mergeCell ref="K18:M18"/>
    <mergeCell ref="K19:M19"/>
    <mergeCell ref="H18:J18"/>
    <mergeCell ref="K10:M10"/>
    <mergeCell ref="K11:M11"/>
    <mergeCell ref="K12:M12"/>
    <mergeCell ref="K13:M13"/>
    <mergeCell ref="K14:M14"/>
    <mergeCell ref="K15:M15"/>
    <mergeCell ref="K16:M16"/>
    <mergeCell ref="K17:M17"/>
    <mergeCell ref="H7:J7"/>
    <mergeCell ref="H8:J8"/>
    <mergeCell ref="K4:M4"/>
    <mergeCell ref="K5:M5"/>
    <mergeCell ref="K6:M6"/>
    <mergeCell ref="K7:M7"/>
    <mergeCell ref="K8:M8"/>
    <mergeCell ref="A16:B16"/>
    <mergeCell ref="A17:B17"/>
    <mergeCell ref="A18:B18"/>
    <mergeCell ref="C16:E16"/>
    <mergeCell ref="C17:E17"/>
    <mergeCell ref="C18:E18"/>
    <mergeCell ref="A11:B11"/>
    <mergeCell ref="A13:B13"/>
    <mergeCell ref="A14:B14"/>
    <mergeCell ref="A15:B15"/>
    <mergeCell ref="C12:E12"/>
    <mergeCell ref="C13:E13"/>
    <mergeCell ref="C14:E14"/>
    <mergeCell ref="C15:E15"/>
    <mergeCell ref="A12:B12"/>
    <mergeCell ref="A7:B7"/>
    <mergeCell ref="A8:B8"/>
    <mergeCell ref="C5:E5"/>
    <mergeCell ref="C6:E6"/>
    <mergeCell ref="C7:E7"/>
    <mergeCell ref="C8:E8"/>
    <mergeCell ref="A1:Q1"/>
    <mergeCell ref="A2:Q2"/>
    <mergeCell ref="A4:B4"/>
    <mergeCell ref="A5:B5"/>
    <mergeCell ref="A6:B6"/>
    <mergeCell ref="H4:J4"/>
    <mergeCell ref="H5:J5"/>
    <mergeCell ref="H6:J6"/>
    <mergeCell ref="A21:M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0:M40"/>
    <mergeCell ref="J41:M41"/>
    <mergeCell ref="J42:M42"/>
    <mergeCell ref="J43:M43"/>
    <mergeCell ref="J35:M35"/>
    <mergeCell ref="J36:M36"/>
    <mergeCell ref="J37:M37"/>
    <mergeCell ref="J38:M38"/>
    <mergeCell ref="J39:M39"/>
  </mergeCells>
  <dataValidations count="8">
    <dataValidation type="list" allowBlank="1" showInputMessage="1" showErrorMessage="1" sqref="C8:E8" xr:uid="{5ECB4BF9-128B-4CC3-B2A7-C44EFE6FDB04}">
      <formula1>"Male,Female"</formula1>
    </dataValidation>
    <dataValidation type="whole" allowBlank="1" showInputMessage="1" showErrorMessage="1" sqref="C13:E13" xr:uid="{632A6AB5-02BA-46B1-9B01-41B4769C66E4}">
      <formula1>10</formula1>
      <formula2>25</formula2>
    </dataValidation>
    <dataValidation type="date" operator="greaterThanOrEqual" allowBlank="1" showInputMessage="1" showErrorMessage="1" sqref="C12:E12" xr:uid="{DF38D039-227A-453D-AC3F-0D9C88A6C170}">
      <formula1>44927</formula1>
    </dataValidation>
    <dataValidation type="list" allowBlank="1" showInputMessage="1" showErrorMessage="1" sqref="C16:E16" xr:uid="{053F2231-C223-4C95-9C95-3B3368BF235C}">
      <formula1>"Monthly,Quarterly,Semi-annually, annually"</formula1>
    </dataValidation>
    <dataValidation type="date" allowBlank="1" showInputMessage="1" showErrorMessage="1" sqref="C6:E6" xr:uid="{8C40A670-44FA-4CB4-B3AB-624D68DCC634}">
      <formula1>21551</formula1>
      <formula2>38718</formula2>
    </dataValidation>
    <dataValidation type="whole" allowBlank="1" showInputMessage="1" showErrorMessage="1" sqref="C7:E7" xr:uid="{7CDFE709-1780-4E79-A7AD-874CA99575A2}">
      <formula1>18</formula1>
      <formula2>64</formula2>
    </dataValidation>
    <dataValidation type="whole" allowBlank="1" showInputMessage="1" showErrorMessage="1" sqref="C15:E15" xr:uid="{A74CAC1F-93A0-43B9-A8E1-18D5C358CD21}">
      <formula1>300000</formula1>
      <formula2>20000000</formula2>
    </dataValidation>
    <dataValidation operator="equal" allowBlank="1" showInputMessage="1" showErrorMessage="1" sqref="K6:M6" xr:uid="{DFADD956-B559-44D5-BBBB-E976AC245241}"/>
  </dataValidation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 E PLUS RATES</vt:lpstr>
      <vt:lpstr>R 1.0025</vt:lpstr>
      <vt:lpstr>Premium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</dc:creator>
  <cp:lastModifiedBy>KEVIN AKHONDO</cp:lastModifiedBy>
  <cp:lastPrinted>2023-09-28T13:06:19Z</cp:lastPrinted>
  <dcterms:created xsi:type="dcterms:W3CDTF">2023-09-27T18:27:14Z</dcterms:created>
  <dcterms:modified xsi:type="dcterms:W3CDTF">2024-07-14T05:10:30Z</dcterms:modified>
</cp:coreProperties>
</file>