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kibi\Desktop\"/>
    </mc:Choice>
  </mc:AlternateContent>
  <xr:revisionPtr revIDLastSave="0" documentId="13_ncr:1_{7CE7DF31-BA52-4054-86C3-158488FA7A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77" i="1" l="1"/>
  <c r="AX177" i="1"/>
  <c r="AV177" i="1"/>
  <c r="F177" i="1"/>
  <c r="E177" i="1"/>
  <c r="D177" i="1"/>
  <c r="B177" i="1"/>
  <c r="A177" i="1"/>
  <c r="AO176" i="1"/>
  <c r="AM176" i="1"/>
  <c r="AK176" i="1"/>
  <c r="AJ176" i="1"/>
  <c r="AI176" i="1"/>
  <c r="AG176" i="1"/>
  <c r="AE176" i="1"/>
  <c r="AD176" i="1"/>
  <c r="AB176" i="1"/>
  <c r="Z176" i="1"/>
  <c r="Y176" i="1"/>
  <c r="W176" i="1"/>
  <c r="U176" i="1"/>
  <c r="T176" i="1"/>
  <c r="R176" i="1"/>
  <c r="P176" i="1"/>
  <c r="O176" i="1"/>
  <c r="M176" i="1"/>
  <c r="K176" i="1"/>
  <c r="I176" i="1"/>
  <c r="G176" i="1"/>
  <c r="F176" i="1"/>
  <c r="E176" i="1"/>
  <c r="D176" i="1"/>
  <c r="B176" i="1"/>
  <c r="A176" i="1"/>
  <c r="BM175" i="1"/>
  <c r="BK175" i="1"/>
  <c r="BI175" i="1"/>
  <c r="BH175" i="1"/>
  <c r="BF175" i="1"/>
  <c r="AY175" i="1"/>
  <c r="AX175" i="1"/>
  <c r="AV175" i="1"/>
  <c r="AT175" i="1"/>
  <c r="AS175" i="1"/>
  <c r="AQ175" i="1"/>
  <c r="AO175" i="1"/>
  <c r="AM175" i="1"/>
  <c r="AB175" i="1"/>
  <c r="Z175" i="1"/>
  <c r="Y175" i="1"/>
  <c r="W175" i="1"/>
  <c r="U175" i="1"/>
  <c r="T175" i="1"/>
  <c r="R175" i="1"/>
  <c r="K175" i="1"/>
  <c r="I175" i="1"/>
  <c r="G175" i="1"/>
  <c r="F175" i="1"/>
  <c r="E175" i="1"/>
  <c r="D175" i="1"/>
  <c r="B175" i="1"/>
  <c r="A175" i="1"/>
  <c r="AO174" i="1"/>
  <c r="AM174" i="1"/>
  <c r="F174" i="1"/>
  <c r="E174" i="1"/>
  <c r="D174" i="1"/>
  <c r="B174" i="1"/>
  <c r="A174" i="1"/>
  <c r="BM173" i="1"/>
  <c r="BK173" i="1"/>
  <c r="BD173" i="1"/>
  <c r="BA173" i="1"/>
  <c r="AY173" i="1"/>
  <c r="AX173" i="1"/>
  <c r="AV173" i="1"/>
  <c r="U173" i="1"/>
  <c r="T173" i="1"/>
  <c r="R173" i="1"/>
  <c r="P173" i="1"/>
  <c r="O173" i="1"/>
  <c r="M173" i="1"/>
  <c r="F173" i="1"/>
  <c r="E173" i="1"/>
  <c r="D173" i="1"/>
  <c r="B173" i="1"/>
  <c r="A173" i="1"/>
  <c r="BM172" i="1"/>
  <c r="BK172" i="1"/>
  <c r="BI172" i="1"/>
  <c r="BH172" i="1"/>
  <c r="BF172" i="1"/>
  <c r="BD172" i="1"/>
  <c r="BC172" i="1"/>
  <c r="BA172" i="1"/>
  <c r="AY172" i="1"/>
  <c r="AX172" i="1"/>
  <c r="AV172" i="1"/>
  <c r="AM172" i="1"/>
  <c r="F172" i="1"/>
  <c r="E172" i="1"/>
  <c r="D172" i="1"/>
  <c r="B172" i="1"/>
  <c r="A172" i="1"/>
  <c r="K171" i="1"/>
  <c r="J171" i="1"/>
  <c r="G171" i="1"/>
  <c r="F171" i="1"/>
  <c r="E171" i="1"/>
  <c r="D171" i="1"/>
  <c r="B171" i="1"/>
  <c r="A171" i="1"/>
  <c r="K170" i="1"/>
  <c r="J170" i="1"/>
  <c r="I170" i="1"/>
  <c r="G170" i="1"/>
  <c r="F170" i="1"/>
  <c r="E170" i="1"/>
  <c r="D170" i="1"/>
  <c r="B170" i="1"/>
  <c r="A170" i="1"/>
  <c r="K169" i="1"/>
  <c r="J169" i="1"/>
  <c r="I169" i="1"/>
  <c r="G169" i="1"/>
  <c r="F169" i="1"/>
  <c r="E169" i="1"/>
  <c r="D169" i="1"/>
  <c r="B169" i="1"/>
  <c r="A169" i="1"/>
  <c r="BM168" i="1"/>
  <c r="BK168" i="1"/>
  <c r="BI168" i="1"/>
  <c r="BH168" i="1"/>
  <c r="BF168" i="1"/>
  <c r="BD168" i="1"/>
  <c r="BC168" i="1"/>
  <c r="BA168" i="1"/>
  <c r="AY168" i="1"/>
  <c r="AX168" i="1"/>
  <c r="AV168" i="1"/>
  <c r="AO168" i="1"/>
  <c r="AM168" i="1"/>
  <c r="K168" i="1"/>
  <c r="J168" i="1"/>
  <c r="I168" i="1"/>
  <c r="G168" i="1"/>
  <c r="F168" i="1"/>
  <c r="E168" i="1"/>
  <c r="D168" i="1"/>
  <c r="B168" i="1"/>
  <c r="A168" i="1"/>
  <c r="AO167" i="1"/>
  <c r="AM167" i="1"/>
  <c r="AK167" i="1"/>
  <c r="AJ167" i="1"/>
  <c r="AI167" i="1"/>
  <c r="AG167" i="1"/>
  <c r="AE167" i="1"/>
  <c r="AD167" i="1"/>
  <c r="AB167" i="1"/>
  <c r="Z167" i="1"/>
  <c r="Y167" i="1"/>
  <c r="W167" i="1"/>
  <c r="U167" i="1"/>
  <c r="T167" i="1"/>
  <c r="R167" i="1"/>
  <c r="P167" i="1"/>
  <c r="O167" i="1"/>
  <c r="M167" i="1"/>
  <c r="K167" i="1"/>
  <c r="I167" i="1"/>
  <c r="G167" i="1"/>
  <c r="F167" i="1"/>
  <c r="E167" i="1"/>
  <c r="D167" i="1"/>
  <c r="B167" i="1"/>
  <c r="A167" i="1"/>
  <c r="BM166" i="1"/>
  <c r="BK166" i="1"/>
  <c r="BI166" i="1"/>
  <c r="BH166" i="1"/>
  <c r="BF166" i="1"/>
  <c r="BD166" i="1"/>
  <c r="BC166" i="1"/>
  <c r="BA166" i="1"/>
  <c r="AY166" i="1"/>
  <c r="AX166" i="1"/>
  <c r="AV166" i="1"/>
  <c r="F166" i="1"/>
  <c r="E166" i="1"/>
  <c r="D166" i="1"/>
  <c r="B166" i="1"/>
  <c r="A166" i="1"/>
  <c r="AY165" i="1"/>
  <c r="AX165" i="1"/>
  <c r="AV165" i="1"/>
  <c r="K165" i="1"/>
  <c r="J165" i="1"/>
  <c r="I165" i="1"/>
  <c r="G165" i="1"/>
  <c r="F165" i="1"/>
  <c r="E165" i="1"/>
  <c r="D165" i="1"/>
  <c r="B165" i="1"/>
  <c r="A165" i="1"/>
  <c r="BI164" i="1"/>
  <c r="BH164" i="1"/>
  <c r="BF164" i="1"/>
  <c r="AY164" i="1"/>
  <c r="AX164" i="1"/>
  <c r="AV164" i="1"/>
  <c r="F164" i="1"/>
  <c r="E164" i="1"/>
  <c r="D164" i="1"/>
  <c r="B164" i="1"/>
  <c r="A164" i="1"/>
  <c r="AE163" i="1"/>
  <c r="AD163" i="1"/>
  <c r="AB163" i="1"/>
  <c r="Z163" i="1"/>
  <c r="Y163" i="1"/>
  <c r="W163" i="1"/>
  <c r="K163" i="1"/>
  <c r="J163" i="1"/>
  <c r="I163" i="1"/>
  <c r="G163" i="1"/>
  <c r="F163" i="1"/>
  <c r="E163" i="1"/>
  <c r="D163" i="1"/>
  <c r="B163" i="1"/>
  <c r="A163" i="1"/>
  <c r="BM162" i="1"/>
  <c r="BK162" i="1"/>
  <c r="F162" i="1"/>
  <c r="E162" i="1"/>
  <c r="D162" i="1"/>
  <c r="B162" i="1"/>
  <c r="A162" i="1"/>
  <c r="AK161" i="1"/>
  <c r="AJ161" i="1"/>
  <c r="AI161" i="1"/>
  <c r="AG161" i="1"/>
  <c r="F161" i="1"/>
  <c r="E161" i="1"/>
  <c r="D161" i="1"/>
  <c r="B161" i="1"/>
  <c r="A161" i="1"/>
  <c r="BM160" i="1"/>
  <c r="BK160" i="1"/>
  <c r="BI160" i="1"/>
  <c r="BH160" i="1"/>
  <c r="BF160" i="1"/>
  <c r="BD160" i="1"/>
  <c r="BA160" i="1"/>
  <c r="AY160" i="1"/>
  <c r="AX160" i="1"/>
  <c r="AV160" i="1"/>
  <c r="AT160" i="1"/>
  <c r="AS160" i="1"/>
  <c r="AQ160" i="1"/>
  <c r="AO160" i="1"/>
  <c r="AM160" i="1"/>
  <c r="AK160" i="1"/>
  <c r="AJ160" i="1"/>
  <c r="AI160" i="1"/>
  <c r="AG160" i="1"/>
  <c r="AE160" i="1"/>
  <c r="AD160" i="1"/>
  <c r="AB160" i="1"/>
  <c r="Z160" i="1"/>
  <c r="Y160" i="1"/>
  <c r="W160" i="1"/>
  <c r="U160" i="1"/>
  <c r="T160" i="1"/>
  <c r="R160" i="1"/>
  <c r="P160" i="1"/>
  <c r="O160" i="1"/>
  <c r="M160" i="1"/>
  <c r="F160" i="1"/>
  <c r="E160" i="1"/>
  <c r="D160" i="1"/>
  <c r="B160" i="1"/>
  <c r="A160" i="1"/>
  <c r="BM159" i="1"/>
  <c r="BK159" i="1"/>
  <c r="BI159" i="1"/>
  <c r="BH159" i="1"/>
  <c r="BF159" i="1"/>
  <c r="BD159" i="1"/>
  <c r="BA159" i="1"/>
  <c r="AY159" i="1"/>
  <c r="AX159" i="1"/>
  <c r="AV159" i="1"/>
  <c r="AO159" i="1"/>
  <c r="AM159" i="1"/>
  <c r="AK159" i="1"/>
  <c r="AJ159" i="1"/>
  <c r="AI159" i="1"/>
  <c r="AG159" i="1"/>
  <c r="Z159" i="1"/>
  <c r="Y159" i="1"/>
  <c r="W159" i="1"/>
  <c r="P159" i="1"/>
  <c r="O159" i="1"/>
  <c r="M159" i="1"/>
  <c r="F159" i="1"/>
  <c r="E159" i="1"/>
  <c r="D159" i="1"/>
  <c r="B159" i="1"/>
  <c r="A159" i="1"/>
  <c r="BM158" i="1"/>
  <c r="BK158" i="1"/>
  <c r="BD158" i="1"/>
  <c r="BA158" i="1"/>
  <c r="AY158" i="1"/>
  <c r="AX158" i="1"/>
  <c r="AV158" i="1"/>
  <c r="Z158" i="1"/>
  <c r="Y158" i="1"/>
  <c r="W158" i="1"/>
  <c r="K158" i="1"/>
  <c r="J158" i="1"/>
  <c r="I158" i="1"/>
  <c r="G158" i="1"/>
  <c r="F158" i="1"/>
  <c r="E158" i="1"/>
  <c r="D158" i="1"/>
  <c r="B158" i="1"/>
  <c r="A158" i="1"/>
  <c r="Z157" i="1"/>
  <c r="Y157" i="1"/>
  <c r="W157" i="1"/>
  <c r="F157" i="1"/>
  <c r="E157" i="1"/>
  <c r="D157" i="1"/>
  <c r="B157" i="1"/>
  <c r="A157" i="1"/>
  <c r="AY156" i="1"/>
  <c r="AX156" i="1"/>
  <c r="AV156" i="1"/>
  <c r="F156" i="1"/>
  <c r="E156" i="1"/>
  <c r="D156" i="1"/>
  <c r="B156" i="1"/>
  <c r="A156" i="1"/>
  <c r="F155" i="1"/>
  <c r="E155" i="1"/>
  <c r="D155" i="1"/>
  <c r="B155" i="1"/>
  <c r="A155" i="1"/>
  <c r="AO154" i="1"/>
  <c r="AM154" i="1"/>
  <c r="F154" i="1"/>
  <c r="E154" i="1"/>
  <c r="D154" i="1"/>
  <c r="B154" i="1"/>
  <c r="A154" i="1"/>
  <c r="BI153" i="1"/>
  <c r="BH153" i="1"/>
  <c r="BF153" i="1"/>
  <c r="AY153" i="1"/>
  <c r="AX153" i="1"/>
  <c r="AV153" i="1"/>
  <c r="Z153" i="1"/>
  <c r="Y153" i="1"/>
  <c r="W153" i="1"/>
  <c r="F153" i="1"/>
  <c r="E153" i="1"/>
  <c r="D153" i="1"/>
  <c r="B153" i="1"/>
  <c r="A153" i="1"/>
  <c r="BI152" i="1"/>
  <c r="BH152" i="1"/>
  <c r="BF152" i="1"/>
  <c r="AK152" i="1"/>
  <c r="AJ152" i="1"/>
  <c r="AI152" i="1"/>
  <c r="AG152" i="1"/>
  <c r="F152" i="1"/>
  <c r="E152" i="1"/>
  <c r="D152" i="1"/>
  <c r="B152" i="1"/>
  <c r="A152" i="1"/>
  <c r="AT151" i="1"/>
  <c r="AS151" i="1"/>
  <c r="AQ151" i="1"/>
  <c r="F151" i="1"/>
  <c r="E151" i="1"/>
  <c r="D151" i="1"/>
  <c r="B151" i="1"/>
  <c r="A151" i="1"/>
  <c r="AT150" i="1"/>
  <c r="AS150" i="1"/>
  <c r="AQ150" i="1"/>
  <c r="F150" i="1"/>
  <c r="E150" i="1"/>
  <c r="D150" i="1"/>
  <c r="B150" i="1"/>
  <c r="A150" i="1"/>
  <c r="AT149" i="1"/>
  <c r="AS149" i="1"/>
  <c r="AQ149" i="1"/>
  <c r="F149" i="1"/>
  <c r="E149" i="1"/>
  <c r="D149" i="1"/>
  <c r="B149" i="1"/>
  <c r="A149" i="1"/>
  <c r="AY148" i="1"/>
  <c r="AX148" i="1"/>
  <c r="AV148" i="1"/>
  <c r="AT148" i="1"/>
  <c r="AS148" i="1"/>
  <c r="AQ148" i="1"/>
  <c r="AO148" i="1"/>
  <c r="AM148" i="1"/>
  <c r="K148" i="1"/>
  <c r="J148" i="1"/>
  <c r="I148" i="1"/>
  <c r="G148" i="1"/>
  <c r="F148" i="1"/>
  <c r="E148" i="1"/>
  <c r="D148" i="1"/>
  <c r="B148" i="1"/>
  <c r="A148" i="1"/>
  <c r="BM147" i="1"/>
  <c r="BK147" i="1"/>
  <c r="BI147" i="1"/>
  <c r="BH147" i="1"/>
  <c r="BF147" i="1"/>
  <c r="AY147" i="1"/>
  <c r="AX147" i="1"/>
  <c r="AV147" i="1"/>
  <c r="AT147" i="1"/>
  <c r="AS147" i="1"/>
  <c r="AQ147" i="1"/>
  <c r="AO147" i="1"/>
  <c r="AM147" i="1"/>
  <c r="Z147" i="1"/>
  <c r="Y147" i="1"/>
  <c r="W147" i="1"/>
  <c r="U147" i="1"/>
  <c r="T147" i="1"/>
  <c r="R147" i="1"/>
  <c r="K147" i="1"/>
  <c r="J147" i="1"/>
  <c r="I147" i="1"/>
  <c r="G147" i="1"/>
  <c r="F147" i="1"/>
  <c r="E147" i="1"/>
  <c r="D147" i="1"/>
  <c r="B147" i="1"/>
  <c r="A147" i="1"/>
  <c r="BM146" i="1"/>
  <c r="BK146" i="1"/>
  <c r="BD146" i="1"/>
  <c r="BA146" i="1"/>
  <c r="AY146" i="1"/>
  <c r="AX146" i="1"/>
  <c r="AV146" i="1"/>
  <c r="AO146" i="1"/>
  <c r="AM146" i="1"/>
  <c r="U146" i="1"/>
  <c r="T146" i="1"/>
  <c r="R146" i="1"/>
  <c r="K146" i="1"/>
  <c r="J146" i="1"/>
  <c r="I146" i="1"/>
  <c r="G146" i="1"/>
  <c r="F146" i="1"/>
  <c r="E146" i="1"/>
  <c r="D146" i="1"/>
  <c r="B146" i="1"/>
  <c r="A146" i="1"/>
  <c r="Z145" i="1"/>
  <c r="Y145" i="1"/>
  <c r="W145" i="1"/>
  <c r="F145" i="1"/>
  <c r="E145" i="1"/>
  <c r="D145" i="1"/>
  <c r="B145" i="1"/>
  <c r="A145" i="1"/>
  <c r="AO144" i="1"/>
  <c r="AM144" i="1"/>
  <c r="F144" i="1"/>
  <c r="E144" i="1"/>
  <c r="D144" i="1"/>
  <c r="B144" i="1"/>
  <c r="A144" i="1"/>
  <c r="AO143" i="1"/>
  <c r="AM143" i="1"/>
  <c r="F143" i="1"/>
  <c r="E143" i="1"/>
  <c r="D143" i="1"/>
  <c r="B143" i="1"/>
  <c r="A143" i="1"/>
  <c r="AO142" i="1"/>
  <c r="AM142" i="1"/>
  <c r="F142" i="1"/>
  <c r="E142" i="1"/>
  <c r="D142" i="1"/>
  <c r="B142" i="1"/>
  <c r="A142" i="1"/>
  <c r="AO141" i="1"/>
  <c r="AM141" i="1"/>
  <c r="F141" i="1"/>
  <c r="E141" i="1"/>
  <c r="D141" i="1"/>
  <c r="B141" i="1"/>
  <c r="A141" i="1"/>
  <c r="AO140" i="1"/>
  <c r="AM140" i="1"/>
  <c r="AK140" i="1"/>
  <c r="AJ140" i="1"/>
  <c r="AI140" i="1"/>
  <c r="AG140" i="1"/>
  <c r="U140" i="1"/>
  <c r="T140" i="1"/>
  <c r="R140" i="1"/>
  <c r="F140" i="1"/>
  <c r="E140" i="1"/>
  <c r="D140" i="1"/>
  <c r="B140" i="1"/>
  <c r="A140" i="1"/>
  <c r="BM139" i="1"/>
  <c r="BK139" i="1"/>
  <c r="AO139" i="1"/>
  <c r="AM139" i="1"/>
  <c r="AK139" i="1"/>
  <c r="AJ139" i="1"/>
  <c r="AI139" i="1"/>
  <c r="AG139" i="1"/>
  <c r="U139" i="1"/>
  <c r="T139" i="1"/>
  <c r="R139" i="1"/>
  <c r="K139" i="1"/>
  <c r="J139" i="1"/>
  <c r="I139" i="1"/>
  <c r="G139" i="1"/>
  <c r="F139" i="1"/>
  <c r="E139" i="1"/>
  <c r="D139" i="1"/>
  <c r="B139" i="1"/>
  <c r="A139" i="1"/>
  <c r="BM138" i="1"/>
  <c r="BK138" i="1"/>
  <c r="BI138" i="1"/>
  <c r="BH138" i="1"/>
  <c r="BF138" i="1"/>
  <c r="AY138" i="1"/>
  <c r="AX138" i="1"/>
  <c r="AV138" i="1"/>
  <c r="AT138" i="1"/>
  <c r="AS138" i="1"/>
  <c r="AQ138" i="1"/>
  <c r="AO138" i="1"/>
  <c r="AM138" i="1"/>
  <c r="K138" i="1"/>
  <c r="J138" i="1"/>
  <c r="I138" i="1"/>
  <c r="G138" i="1"/>
  <c r="F138" i="1"/>
  <c r="E138" i="1"/>
  <c r="D138" i="1"/>
  <c r="B138" i="1"/>
  <c r="A138" i="1"/>
  <c r="BI137" i="1"/>
  <c r="BH137" i="1"/>
  <c r="BF137" i="1"/>
  <c r="AY137" i="1"/>
  <c r="AX137" i="1"/>
  <c r="AV137" i="1"/>
  <c r="AO137" i="1"/>
  <c r="AM137" i="1"/>
  <c r="F137" i="1"/>
  <c r="E137" i="1"/>
  <c r="D137" i="1"/>
  <c r="B137" i="1"/>
  <c r="A137" i="1"/>
  <c r="BM136" i="1"/>
  <c r="BK136" i="1"/>
  <c r="BI136" i="1"/>
  <c r="BH136" i="1"/>
  <c r="BF136" i="1"/>
  <c r="BD136" i="1"/>
  <c r="BC136" i="1"/>
  <c r="BA136" i="1"/>
  <c r="AY136" i="1"/>
  <c r="AX136" i="1"/>
  <c r="AV136" i="1"/>
  <c r="AT136" i="1"/>
  <c r="AS136" i="1"/>
  <c r="AQ136" i="1"/>
  <c r="AO136" i="1"/>
  <c r="AM136" i="1"/>
  <c r="AK136" i="1"/>
  <c r="AJ136" i="1"/>
  <c r="AI136" i="1"/>
  <c r="AG136" i="1"/>
  <c r="AE136" i="1"/>
  <c r="AD136" i="1"/>
  <c r="AB136" i="1"/>
  <c r="Z136" i="1"/>
  <c r="Y136" i="1"/>
  <c r="W136" i="1"/>
  <c r="U136" i="1"/>
  <c r="T136" i="1"/>
  <c r="R136" i="1"/>
  <c r="P136" i="1"/>
  <c r="O136" i="1"/>
  <c r="M136" i="1"/>
  <c r="K136" i="1"/>
  <c r="I136" i="1"/>
  <c r="G136" i="1"/>
  <c r="F136" i="1"/>
  <c r="E136" i="1"/>
  <c r="D136" i="1"/>
  <c r="B136" i="1"/>
  <c r="A136" i="1"/>
  <c r="BO135" i="1"/>
  <c r="BI135" i="1"/>
  <c r="BH135" i="1"/>
  <c r="BF135" i="1"/>
  <c r="BD135" i="1"/>
  <c r="BA135" i="1"/>
  <c r="AY135" i="1"/>
  <c r="AX135" i="1"/>
  <c r="AV135" i="1"/>
  <c r="AT135" i="1"/>
  <c r="AS135" i="1"/>
  <c r="AQ135" i="1"/>
  <c r="F135" i="1"/>
  <c r="E135" i="1"/>
  <c r="D135" i="1"/>
  <c r="B135" i="1"/>
  <c r="A135" i="1"/>
  <c r="AT134" i="1"/>
  <c r="AS134" i="1"/>
  <c r="AQ134" i="1"/>
  <c r="AO134" i="1"/>
  <c r="AM134" i="1"/>
  <c r="AK134" i="1"/>
  <c r="AJ134" i="1"/>
  <c r="AI134" i="1"/>
  <c r="AG134" i="1"/>
  <c r="AE134" i="1"/>
  <c r="AD134" i="1"/>
  <c r="AB134" i="1"/>
  <c r="Z134" i="1"/>
  <c r="Y134" i="1"/>
  <c r="W134" i="1"/>
  <c r="U134" i="1"/>
  <c r="T134" i="1"/>
  <c r="R134" i="1"/>
  <c r="P134" i="1"/>
  <c r="O134" i="1"/>
  <c r="M134" i="1"/>
  <c r="K134" i="1"/>
  <c r="J134" i="1"/>
  <c r="I134" i="1"/>
  <c r="G134" i="1"/>
  <c r="F134" i="1"/>
  <c r="E134" i="1"/>
  <c r="D134" i="1"/>
  <c r="B134" i="1"/>
  <c r="A134" i="1"/>
  <c r="BM133" i="1"/>
  <c r="BK133" i="1"/>
  <c r="BI133" i="1"/>
  <c r="BH133" i="1"/>
  <c r="BF133" i="1"/>
  <c r="BD133" i="1"/>
  <c r="BC133" i="1"/>
  <c r="BA133" i="1"/>
  <c r="F133" i="1"/>
  <c r="E133" i="1"/>
  <c r="D133" i="1"/>
  <c r="B133" i="1"/>
  <c r="A133" i="1"/>
  <c r="AY132" i="1"/>
  <c r="AX132" i="1"/>
  <c r="AV132" i="1"/>
  <c r="F132" i="1"/>
  <c r="E132" i="1"/>
  <c r="D132" i="1"/>
  <c r="B132" i="1"/>
  <c r="A132" i="1"/>
  <c r="BO131" i="1"/>
  <c r="BI131" i="1"/>
  <c r="BH131" i="1"/>
  <c r="BF131" i="1"/>
  <c r="F131" i="1"/>
  <c r="E131" i="1"/>
  <c r="D131" i="1"/>
  <c r="B131" i="1"/>
  <c r="A131" i="1"/>
  <c r="BH130" i="1"/>
  <c r="BF130" i="1"/>
  <c r="F130" i="1"/>
  <c r="E130" i="1"/>
  <c r="D130" i="1"/>
  <c r="B130" i="1"/>
  <c r="A130" i="1"/>
  <c r="BI129" i="1"/>
  <c r="BH129" i="1"/>
  <c r="BF129" i="1"/>
  <c r="BD129" i="1"/>
  <c r="BC129" i="1"/>
  <c r="BA129" i="1"/>
  <c r="AY129" i="1"/>
  <c r="AX129" i="1"/>
  <c r="AV129" i="1"/>
  <c r="U129" i="1"/>
  <c r="T129" i="1"/>
  <c r="R129" i="1"/>
  <c r="K129" i="1"/>
  <c r="I129" i="1"/>
  <c r="G129" i="1"/>
  <c r="F129" i="1"/>
  <c r="E129" i="1"/>
  <c r="D129" i="1"/>
  <c r="B129" i="1"/>
  <c r="A129" i="1"/>
  <c r="BI128" i="1"/>
  <c r="BH128" i="1"/>
  <c r="BF128" i="1"/>
  <c r="BD128" i="1"/>
  <c r="BA128" i="1"/>
  <c r="AY128" i="1"/>
  <c r="AX128" i="1"/>
  <c r="AV128" i="1"/>
  <c r="AT128" i="1"/>
  <c r="AS128" i="1"/>
  <c r="AQ128" i="1"/>
  <c r="F128" i="1"/>
  <c r="E128" i="1"/>
  <c r="D128" i="1"/>
  <c r="B128" i="1"/>
  <c r="A128" i="1"/>
  <c r="AT127" i="1"/>
  <c r="AS127" i="1"/>
  <c r="AQ127" i="1"/>
  <c r="AO127" i="1"/>
  <c r="AM127" i="1"/>
  <c r="Z127" i="1"/>
  <c r="Y127" i="1"/>
  <c r="W127" i="1"/>
  <c r="K127" i="1"/>
  <c r="J127" i="1"/>
  <c r="I127" i="1"/>
  <c r="G127" i="1"/>
  <c r="F127" i="1"/>
  <c r="E127" i="1"/>
  <c r="D127" i="1"/>
  <c r="B127" i="1"/>
  <c r="A127" i="1"/>
  <c r="BM126" i="1"/>
  <c r="BK126" i="1"/>
  <c r="BI126" i="1"/>
  <c r="BH126" i="1"/>
  <c r="BF126" i="1"/>
  <c r="BD126" i="1"/>
  <c r="BA126" i="1"/>
  <c r="AY126" i="1"/>
  <c r="AX126" i="1"/>
  <c r="AV126" i="1"/>
  <c r="AT126" i="1"/>
  <c r="AS126" i="1"/>
  <c r="AQ126" i="1"/>
  <c r="F126" i="1"/>
  <c r="E126" i="1"/>
  <c r="D126" i="1"/>
  <c r="B126" i="1"/>
  <c r="A126" i="1"/>
  <c r="BM125" i="1"/>
  <c r="BK125" i="1"/>
  <c r="BI125" i="1"/>
  <c r="BH125" i="1"/>
  <c r="BF125" i="1"/>
  <c r="BD125" i="1"/>
  <c r="BA125" i="1"/>
  <c r="AO125" i="1"/>
  <c r="AM125" i="1"/>
  <c r="Z125" i="1"/>
  <c r="Y125" i="1"/>
  <c r="W125" i="1"/>
  <c r="F125" i="1"/>
  <c r="E125" i="1"/>
  <c r="D125" i="1"/>
  <c r="B125" i="1"/>
  <c r="A125" i="1"/>
  <c r="BM124" i="1"/>
  <c r="BK124" i="1"/>
  <c r="BI124" i="1"/>
  <c r="BH124" i="1"/>
  <c r="BF124" i="1"/>
  <c r="AY124" i="1"/>
  <c r="AX124" i="1"/>
  <c r="AV124" i="1"/>
  <c r="AO124" i="1"/>
  <c r="AM124" i="1"/>
  <c r="AK124" i="1"/>
  <c r="AJ124" i="1"/>
  <c r="AI124" i="1"/>
  <c r="AG124" i="1"/>
  <c r="Z124" i="1"/>
  <c r="Y124" i="1"/>
  <c r="W124" i="1"/>
  <c r="F124" i="1"/>
  <c r="E124" i="1"/>
  <c r="D124" i="1"/>
  <c r="B124" i="1"/>
  <c r="A124" i="1"/>
  <c r="BO123" i="1"/>
  <c r="BI123" i="1"/>
  <c r="BH123" i="1"/>
  <c r="BF123" i="1"/>
  <c r="F123" i="1"/>
  <c r="E123" i="1"/>
  <c r="D123" i="1"/>
  <c r="B123" i="1"/>
  <c r="A123" i="1"/>
  <c r="BO122" i="1"/>
  <c r="BI122" i="1"/>
  <c r="BH122" i="1"/>
  <c r="BF122" i="1"/>
  <c r="AY122" i="1"/>
  <c r="AX122" i="1"/>
  <c r="AV122" i="1"/>
  <c r="AE122" i="1"/>
  <c r="AD122" i="1"/>
  <c r="AB122" i="1"/>
  <c r="Z122" i="1"/>
  <c r="Y122" i="1"/>
  <c r="W122" i="1"/>
  <c r="F122" i="1"/>
  <c r="E122" i="1"/>
  <c r="D122" i="1"/>
  <c r="B122" i="1"/>
  <c r="A122" i="1"/>
  <c r="BI121" i="1"/>
  <c r="BH121" i="1"/>
  <c r="BF121" i="1"/>
  <c r="Z121" i="1"/>
  <c r="Y121" i="1"/>
  <c r="W121" i="1"/>
  <c r="K121" i="1"/>
  <c r="G121" i="1"/>
  <c r="F121" i="1"/>
  <c r="E121" i="1"/>
  <c r="D121" i="1"/>
  <c r="B121" i="1"/>
  <c r="A121" i="1"/>
  <c r="U120" i="1"/>
  <c r="T120" i="1"/>
  <c r="R120" i="1"/>
  <c r="F120" i="1"/>
  <c r="E120" i="1"/>
  <c r="D120" i="1"/>
  <c r="B120" i="1"/>
  <c r="A120" i="1"/>
  <c r="BO119" i="1"/>
  <c r="BI119" i="1"/>
  <c r="BH119" i="1"/>
  <c r="BF119" i="1"/>
  <c r="AY119" i="1"/>
  <c r="AX119" i="1"/>
  <c r="AV119" i="1"/>
  <c r="F119" i="1"/>
  <c r="E119" i="1"/>
  <c r="D119" i="1"/>
  <c r="B119" i="1"/>
  <c r="A119" i="1"/>
  <c r="AT118" i="1"/>
  <c r="AS118" i="1"/>
  <c r="AQ118" i="1"/>
  <c r="K118" i="1"/>
  <c r="I118" i="1"/>
  <c r="G118" i="1"/>
  <c r="F118" i="1"/>
  <c r="E118" i="1"/>
  <c r="D118" i="1"/>
  <c r="B118" i="1"/>
  <c r="A118" i="1"/>
  <c r="AO117" i="1"/>
  <c r="AM117" i="1"/>
  <c r="AK117" i="1"/>
  <c r="AJ117" i="1"/>
  <c r="AI117" i="1"/>
  <c r="AG117" i="1"/>
  <c r="AE117" i="1"/>
  <c r="AD117" i="1"/>
  <c r="AB117" i="1"/>
  <c r="F117" i="1"/>
  <c r="E117" i="1"/>
  <c r="D117" i="1"/>
  <c r="B117" i="1"/>
  <c r="A117" i="1"/>
  <c r="BM116" i="1"/>
  <c r="BK116" i="1"/>
  <c r="BI116" i="1"/>
  <c r="BH116" i="1"/>
  <c r="BF116" i="1"/>
  <c r="AY116" i="1"/>
  <c r="AX116" i="1"/>
  <c r="AV116" i="1"/>
  <c r="F116" i="1"/>
  <c r="E116" i="1"/>
  <c r="D116" i="1"/>
  <c r="B116" i="1"/>
  <c r="A116" i="1"/>
  <c r="F115" i="1"/>
  <c r="E115" i="1"/>
  <c r="D115" i="1"/>
  <c r="B115" i="1"/>
  <c r="A115" i="1"/>
  <c r="BM114" i="1"/>
  <c r="BK114" i="1"/>
  <c r="BI114" i="1"/>
  <c r="BH114" i="1"/>
  <c r="BF114" i="1"/>
  <c r="AY114" i="1"/>
  <c r="AX114" i="1"/>
  <c r="AV114" i="1"/>
  <c r="AT114" i="1"/>
  <c r="AS114" i="1"/>
  <c r="AQ114" i="1"/>
  <c r="AO114" i="1"/>
  <c r="AM114" i="1"/>
  <c r="U114" i="1"/>
  <c r="T114" i="1"/>
  <c r="R114" i="1"/>
  <c r="P114" i="1"/>
  <c r="O114" i="1"/>
  <c r="M114" i="1"/>
  <c r="K114" i="1"/>
  <c r="J114" i="1"/>
  <c r="I114" i="1"/>
  <c r="G114" i="1"/>
  <c r="F114" i="1"/>
  <c r="E114" i="1"/>
  <c r="D114" i="1"/>
  <c r="B114" i="1"/>
  <c r="A114" i="1"/>
  <c r="BH113" i="1"/>
  <c r="BF113" i="1"/>
  <c r="F113" i="1"/>
  <c r="E113" i="1"/>
  <c r="D113" i="1"/>
  <c r="B113" i="1"/>
  <c r="A113" i="1"/>
  <c r="AT112" i="1"/>
  <c r="AS112" i="1"/>
  <c r="AQ112" i="1"/>
  <c r="F112" i="1"/>
  <c r="E112" i="1"/>
  <c r="D112" i="1"/>
  <c r="B112" i="1"/>
  <c r="A112" i="1"/>
  <c r="AY111" i="1"/>
  <c r="AX111" i="1"/>
  <c r="AV111" i="1"/>
  <c r="AT111" i="1"/>
  <c r="AS111" i="1"/>
  <c r="AQ111" i="1"/>
  <c r="F111" i="1"/>
  <c r="E111" i="1"/>
  <c r="D111" i="1"/>
  <c r="B111" i="1"/>
  <c r="A111" i="1"/>
  <c r="BM110" i="1"/>
  <c r="BK110" i="1"/>
  <c r="BI110" i="1"/>
  <c r="BH110" i="1"/>
  <c r="BF110" i="1"/>
  <c r="BD110" i="1"/>
  <c r="BA110" i="1"/>
  <c r="AY110" i="1"/>
  <c r="AX110" i="1"/>
  <c r="AV110" i="1"/>
  <c r="AT110" i="1"/>
  <c r="AS110" i="1"/>
  <c r="AQ110" i="1"/>
  <c r="F110" i="1"/>
  <c r="E110" i="1"/>
  <c r="D110" i="1"/>
  <c r="B110" i="1"/>
  <c r="A110" i="1"/>
  <c r="AK109" i="1"/>
  <c r="AJ109" i="1"/>
  <c r="AI109" i="1"/>
  <c r="AG109" i="1"/>
  <c r="Z109" i="1"/>
  <c r="Y109" i="1"/>
  <c r="W109" i="1"/>
  <c r="F109" i="1"/>
  <c r="E109" i="1"/>
  <c r="D109" i="1"/>
  <c r="B109" i="1"/>
  <c r="A109" i="1"/>
  <c r="AY108" i="1"/>
  <c r="AX108" i="1"/>
  <c r="AV108" i="1"/>
  <c r="AO108" i="1"/>
  <c r="AM108" i="1"/>
  <c r="Z108" i="1"/>
  <c r="Y108" i="1"/>
  <c r="W108" i="1"/>
  <c r="U108" i="1"/>
  <c r="T108" i="1"/>
  <c r="R108" i="1"/>
  <c r="F108" i="1"/>
  <c r="E108" i="1"/>
  <c r="D108" i="1"/>
  <c r="B108" i="1"/>
  <c r="A108" i="1"/>
  <c r="BM107" i="1"/>
  <c r="BK107" i="1"/>
  <c r="BI107" i="1"/>
  <c r="BH107" i="1"/>
  <c r="BF107" i="1"/>
  <c r="BD107" i="1"/>
  <c r="BC107" i="1"/>
  <c r="BA107" i="1"/>
  <c r="AY107" i="1"/>
  <c r="AX107" i="1"/>
  <c r="AV107" i="1"/>
  <c r="Z107" i="1"/>
  <c r="Y107" i="1"/>
  <c r="W107" i="1"/>
  <c r="U107" i="1"/>
  <c r="T107" i="1"/>
  <c r="R107" i="1"/>
  <c r="F107" i="1"/>
  <c r="E107" i="1"/>
  <c r="D107" i="1"/>
  <c r="B107" i="1"/>
  <c r="A107" i="1"/>
  <c r="BM106" i="1"/>
  <c r="BK106" i="1"/>
  <c r="BD106" i="1"/>
  <c r="BA106" i="1"/>
  <c r="F106" i="1"/>
  <c r="E106" i="1"/>
  <c r="D106" i="1"/>
  <c r="B106" i="1"/>
  <c r="A106" i="1"/>
  <c r="BH105" i="1"/>
  <c r="BF105" i="1"/>
  <c r="F105" i="1"/>
  <c r="E105" i="1"/>
  <c r="D105" i="1"/>
  <c r="B105" i="1"/>
  <c r="A105" i="1"/>
  <c r="BH104" i="1"/>
  <c r="BF104" i="1"/>
  <c r="F104" i="1"/>
  <c r="E104" i="1"/>
  <c r="D104" i="1"/>
  <c r="B104" i="1"/>
  <c r="A104" i="1"/>
  <c r="AO103" i="1"/>
  <c r="AM103" i="1"/>
  <c r="F103" i="1"/>
  <c r="E103" i="1"/>
  <c r="D103" i="1"/>
  <c r="B103" i="1"/>
  <c r="A103" i="1"/>
  <c r="BM102" i="1"/>
  <c r="BK102" i="1"/>
  <c r="BI102" i="1"/>
  <c r="BH102" i="1"/>
  <c r="BF102" i="1"/>
  <c r="AY102" i="1"/>
  <c r="AX102" i="1"/>
  <c r="AV102" i="1"/>
  <c r="AK102" i="1"/>
  <c r="AJ102" i="1"/>
  <c r="AI102" i="1"/>
  <c r="AG102" i="1"/>
  <c r="AE102" i="1"/>
  <c r="AD102" i="1"/>
  <c r="AB102" i="1"/>
  <c r="Z102" i="1"/>
  <c r="Y102" i="1"/>
  <c r="W102" i="1"/>
  <c r="U102" i="1"/>
  <c r="T102" i="1"/>
  <c r="R102" i="1"/>
  <c r="P102" i="1"/>
  <c r="O102" i="1"/>
  <c r="M102" i="1"/>
  <c r="F102" i="1"/>
  <c r="E102" i="1"/>
  <c r="D102" i="1"/>
  <c r="B102" i="1"/>
  <c r="A102" i="1"/>
  <c r="BM101" i="1"/>
  <c r="BK101" i="1"/>
  <c r="BI101" i="1"/>
  <c r="BH101" i="1"/>
  <c r="BF101" i="1"/>
  <c r="BD101" i="1"/>
  <c r="BC101" i="1"/>
  <c r="BA101" i="1"/>
  <c r="AY101" i="1"/>
  <c r="AX101" i="1"/>
  <c r="AV101" i="1"/>
  <c r="AT101" i="1"/>
  <c r="AS101" i="1"/>
  <c r="AQ101" i="1"/>
  <c r="AO101" i="1"/>
  <c r="AM101" i="1"/>
  <c r="AE101" i="1"/>
  <c r="AD101" i="1"/>
  <c r="AB101" i="1"/>
  <c r="Z101" i="1"/>
  <c r="Y101" i="1"/>
  <c r="W101" i="1"/>
  <c r="F101" i="1"/>
  <c r="E101" i="1"/>
  <c r="D101" i="1"/>
  <c r="B101" i="1"/>
  <c r="A101" i="1"/>
  <c r="BI100" i="1"/>
  <c r="BH100" i="1"/>
  <c r="BF100" i="1"/>
  <c r="F100" i="1"/>
  <c r="E100" i="1"/>
  <c r="D100" i="1"/>
  <c r="B100" i="1"/>
  <c r="A100" i="1"/>
  <c r="BO99" i="1"/>
  <c r="BN99" i="1"/>
  <c r="BM99" i="1"/>
  <c r="BK99" i="1"/>
  <c r="F99" i="1"/>
  <c r="E99" i="1"/>
  <c r="D99" i="1"/>
  <c r="B99" i="1"/>
  <c r="A99" i="1"/>
  <c r="BM98" i="1"/>
  <c r="BK98" i="1"/>
  <c r="BI98" i="1"/>
  <c r="BH98" i="1"/>
  <c r="BF98" i="1"/>
  <c r="AY98" i="1"/>
  <c r="AX98" i="1"/>
  <c r="AV98" i="1"/>
  <c r="AO98" i="1"/>
  <c r="AM98" i="1"/>
  <c r="AK98" i="1"/>
  <c r="AJ98" i="1"/>
  <c r="AI98" i="1"/>
  <c r="AG98" i="1"/>
  <c r="AE98" i="1"/>
  <c r="AD98" i="1"/>
  <c r="AB98" i="1"/>
  <c r="Z98" i="1"/>
  <c r="Y98" i="1"/>
  <c r="W98" i="1"/>
  <c r="U98" i="1"/>
  <c r="T98" i="1"/>
  <c r="R98" i="1"/>
  <c r="P98" i="1"/>
  <c r="O98" i="1"/>
  <c r="M98" i="1"/>
  <c r="K98" i="1"/>
  <c r="J98" i="1"/>
  <c r="I98" i="1"/>
  <c r="G98" i="1"/>
  <c r="F98" i="1"/>
  <c r="E98" i="1"/>
  <c r="D98" i="1"/>
  <c r="B98" i="1"/>
  <c r="A98" i="1"/>
  <c r="BM97" i="1"/>
  <c r="BK97" i="1"/>
  <c r="AY97" i="1"/>
  <c r="AX97" i="1"/>
  <c r="AV97" i="1"/>
  <c r="AT97" i="1"/>
  <c r="AS97" i="1"/>
  <c r="AQ97" i="1"/>
  <c r="AO97" i="1"/>
  <c r="AM97" i="1"/>
  <c r="Z97" i="1"/>
  <c r="Y97" i="1"/>
  <c r="W97" i="1"/>
  <c r="P97" i="1"/>
  <c r="O97" i="1"/>
  <c r="M97" i="1"/>
  <c r="F97" i="1"/>
  <c r="E97" i="1"/>
  <c r="D97" i="1"/>
  <c r="B97" i="1"/>
  <c r="A97" i="1"/>
  <c r="BM96" i="1"/>
  <c r="BK96" i="1"/>
  <c r="F96" i="1"/>
  <c r="E96" i="1"/>
  <c r="D96" i="1"/>
  <c r="B96" i="1"/>
  <c r="A96" i="1"/>
  <c r="BM95" i="1"/>
  <c r="BK95" i="1"/>
  <c r="AY95" i="1"/>
  <c r="AX95" i="1"/>
  <c r="AV95" i="1"/>
  <c r="F95" i="1"/>
  <c r="E95" i="1"/>
  <c r="D95" i="1"/>
  <c r="B95" i="1"/>
  <c r="A95" i="1"/>
  <c r="BM94" i="1"/>
  <c r="BK94" i="1"/>
  <c r="BI94" i="1"/>
  <c r="BH94" i="1"/>
  <c r="BF94" i="1"/>
  <c r="BD94" i="1"/>
  <c r="BC94" i="1"/>
  <c r="BA94" i="1"/>
  <c r="AY94" i="1"/>
  <c r="AX94" i="1"/>
  <c r="AV94" i="1"/>
  <c r="AT94" i="1"/>
  <c r="AS94" i="1"/>
  <c r="AQ94" i="1"/>
  <c r="AO94" i="1"/>
  <c r="AM94" i="1"/>
  <c r="AK94" i="1"/>
  <c r="AI94" i="1"/>
  <c r="AG94" i="1"/>
  <c r="AE94" i="1"/>
  <c r="AB94" i="1"/>
  <c r="Z94" i="1"/>
  <c r="W94" i="1"/>
  <c r="U94" i="1"/>
  <c r="R94" i="1"/>
  <c r="P94" i="1"/>
  <c r="M94" i="1"/>
  <c r="K94" i="1"/>
  <c r="J94" i="1"/>
  <c r="G94" i="1"/>
  <c r="F94" i="1"/>
  <c r="E94" i="1"/>
  <c r="D94" i="1"/>
  <c r="B94" i="1"/>
  <c r="A94" i="1"/>
  <c r="BM93" i="1"/>
  <c r="BK93" i="1"/>
  <c r="BI93" i="1"/>
  <c r="BH93" i="1"/>
  <c r="BF93" i="1"/>
  <c r="BD93" i="1"/>
  <c r="BC93" i="1"/>
  <c r="BA93" i="1"/>
  <c r="AY93" i="1"/>
  <c r="AX93" i="1"/>
  <c r="AV93" i="1"/>
  <c r="AT93" i="1"/>
  <c r="AQ93" i="1"/>
  <c r="AO93" i="1"/>
  <c r="AM93" i="1"/>
  <c r="AK93" i="1"/>
  <c r="AJ93" i="1"/>
  <c r="AI93" i="1"/>
  <c r="AG93" i="1"/>
  <c r="AE93" i="1"/>
  <c r="AD93" i="1"/>
  <c r="AB93" i="1"/>
  <c r="Z93" i="1"/>
  <c r="Y93" i="1"/>
  <c r="W93" i="1"/>
  <c r="U93" i="1"/>
  <c r="T93" i="1"/>
  <c r="R93" i="1"/>
  <c r="P93" i="1"/>
  <c r="O93" i="1"/>
  <c r="M93" i="1"/>
  <c r="K93" i="1"/>
  <c r="J93" i="1"/>
  <c r="I93" i="1"/>
  <c r="G93" i="1"/>
  <c r="F93" i="1"/>
  <c r="E93" i="1"/>
  <c r="D93" i="1"/>
  <c r="B93" i="1"/>
  <c r="A93" i="1"/>
  <c r="BM92" i="1"/>
  <c r="BK92" i="1"/>
  <c r="BI92" i="1"/>
  <c r="BH92" i="1"/>
  <c r="BF92" i="1"/>
  <c r="BD92" i="1"/>
  <c r="BC92" i="1"/>
  <c r="BA92" i="1"/>
  <c r="AY92" i="1"/>
  <c r="AX92" i="1"/>
  <c r="AV92" i="1"/>
  <c r="AT92" i="1"/>
  <c r="AS92" i="1"/>
  <c r="AQ92" i="1"/>
  <c r="AO92" i="1"/>
  <c r="AM92" i="1"/>
  <c r="AK92" i="1"/>
  <c r="AJ92" i="1"/>
  <c r="AI92" i="1"/>
  <c r="AG92" i="1"/>
  <c r="AE92" i="1"/>
  <c r="AD92" i="1"/>
  <c r="AB92" i="1"/>
  <c r="Z92" i="1"/>
  <c r="Y92" i="1"/>
  <c r="W92" i="1"/>
  <c r="U92" i="1"/>
  <c r="T92" i="1"/>
  <c r="R92" i="1"/>
  <c r="P92" i="1"/>
  <c r="O92" i="1"/>
  <c r="M92" i="1"/>
  <c r="K92" i="1"/>
  <c r="J92" i="1"/>
  <c r="I92" i="1"/>
  <c r="G92" i="1"/>
  <c r="F92" i="1"/>
  <c r="E92" i="1"/>
  <c r="D92" i="1"/>
  <c r="B92" i="1"/>
  <c r="A92" i="1"/>
  <c r="AO91" i="1"/>
  <c r="AM91" i="1"/>
  <c r="F91" i="1"/>
  <c r="E91" i="1"/>
  <c r="D91" i="1"/>
  <c r="B91" i="1"/>
  <c r="A91" i="1"/>
  <c r="BO90" i="1"/>
  <c r="BI90" i="1"/>
  <c r="BH90" i="1"/>
  <c r="BF90" i="1"/>
  <c r="AY90" i="1"/>
  <c r="AX90" i="1"/>
  <c r="AV90" i="1"/>
  <c r="F90" i="1"/>
  <c r="E90" i="1"/>
  <c r="D90" i="1"/>
  <c r="B90" i="1"/>
  <c r="A90" i="1"/>
  <c r="BO89" i="1"/>
  <c r="Z89" i="1"/>
  <c r="Y89" i="1"/>
  <c r="W89" i="1"/>
  <c r="F89" i="1"/>
  <c r="E89" i="1"/>
  <c r="D89" i="1"/>
  <c r="B89" i="1"/>
  <c r="A89" i="1"/>
  <c r="AO88" i="1"/>
  <c r="AM88" i="1"/>
  <c r="F88" i="1"/>
  <c r="E88" i="1"/>
  <c r="D88" i="1"/>
  <c r="B88" i="1"/>
  <c r="A88" i="1"/>
  <c r="BM87" i="1"/>
  <c r="BK87" i="1"/>
  <c r="BI87" i="1"/>
  <c r="BH87" i="1"/>
  <c r="BF87" i="1"/>
  <c r="BD87" i="1"/>
  <c r="BA87" i="1"/>
  <c r="AY87" i="1"/>
  <c r="AX87" i="1"/>
  <c r="AV87" i="1"/>
  <c r="AT87" i="1"/>
  <c r="AS87" i="1"/>
  <c r="AQ87" i="1"/>
  <c r="AO87" i="1"/>
  <c r="AM87" i="1"/>
  <c r="AK87" i="1"/>
  <c r="AJ87" i="1"/>
  <c r="AI87" i="1"/>
  <c r="AG87" i="1"/>
  <c r="AE87" i="1"/>
  <c r="AD87" i="1"/>
  <c r="AB87" i="1"/>
  <c r="Z87" i="1"/>
  <c r="Y87" i="1"/>
  <c r="W87" i="1"/>
  <c r="U87" i="1"/>
  <c r="T87" i="1"/>
  <c r="R87" i="1"/>
  <c r="P87" i="1"/>
  <c r="O87" i="1"/>
  <c r="M87" i="1"/>
  <c r="K87" i="1"/>
  <c r="J87" i="1"/>
  <c r="I87" i="1"/>
  <c r="G87" i="1"/>
  <c r="F87" i="1"/>
  <c r="E87" i="1"/>
  <c r="D87" i="1"/>
  <c r="B87" i="1"/>
  <c r="A87" i="1"/>
  <c r="AO86" i="1"/>
  <c r="AM86" i="1"/>
  <c r="F86" i="1"/>
  <c r="E86" i="1"/>
  <c r="D86" i="1"/>
  <c r="B86" i="1"/>
  <c r="A86" i="1"/>
  <c r="AY85" i="1"/>
  <c r="AX85" i="1"/>
  <c r="AV85" i="1"/>
  <c r="F85" i="1"/>
  <c r="E85" i="1"/>
  <c r="D85" i="1"/>
  <c r="B85" i="1"/>
  <c r="A85" i="1"/>
  <c r="BM84" i="1"/>
  <c r="BK84" i="1"/>
  <c r="BI84" i="1"/>
  <c r="BH84" i="1"/>
  <c r="BF84" i="1"/>
  <c r="BD84" i="1"/>
  <c r="BC84" i="1"/>
  <c r="BA84" i="1"/>
  <c r="AY84" i="1"/>
  <c r="AX84" i="1"/>
  <c r="AV84" i="1"/>
  <c r="AT84" i="1"/>
  <c r="AS84" i="1"/>
  <c r="AQ84" i="1"/>
  <c r="AO84" i="1"/>
  <c r="AM84" i="1"/>
  <c r="AK84" i="1"/>
  <c r="AJ84" i="1"/>
  <c r="AI84" i="1"/>
  <c r="AG84" i="1"/>
  <c r="AE84" i="1"/>
  <c r="AD84" i="1"/>
  <c r="AB84" i="1"/>
  <c r="Z84" i="1"/>
  <c r="Y84" i="1"/>
  <c r="W84" i="1"/>
  <c r="U84" i="1"/>
  <c r="T84" i="1"/>
  <c r="R84" i="1"/>
  <c r="P84" i="1"/>
  <c r="O84" i="1"/>
  <c r="M84" i="1"/>
  <c r="K84" i="1"/>
  <c r="J84" i="1"/>
  <c r="I84" i="1"/>
  <c r="G84" i="1"/>
  <c r="F84" i="1"/>
  <c r="E84" i="1"/>
  <c r="D84" i="1"/>
  <c r="B84" i="1"/>
  <c r="A84" i="1"/>
  <c r="BI83" i="1"/>
  <c r="BH83" i="1"/>
  <c r="BF83" i="1"/>
  <c r="AY83" i="1"/>
  <c r="AX83" i="1"/>
  <c r="AV83" i="1"/>
  <c r="F83" i="1"/>
  <c r="E83" i="1"/>
  <c r="D83" i="1"/>
  <c r="B83" i="1"/>
  <c r="A83" i="1"/>
  <c r="AY82" i="1"/>
  <c r="AX82" i="1"/>
  <c r="AV82" i="1"/>
  <c r="AO82" i="1"/>
  <c r="AM82" i="1"/>
  <c r="K82" i="1"/>
  <c r="J82" i="1"/>
  <c r="I82" i="1"/>
  <c r="G82" i="1"/>
  <c r="F82" i="1"/>
  <c r="E82" i="1"/>
  <c r="D82" i="1"/>
  <c r="B82" i="1"/>
  <c r="A82" i="1"/>
  <c r="AY81" i="1"/>
  <c r="AX81" i="1"/>
  <c r="AV81" i="1"/>
  <c r="AT81" i="1"/>
  <c r="AS81" i="1"/>
  <c r="AQ81" i="1"/>
  <c r="F81" i="1"/>
  <c r="E81" i="1"/>
  <c r="D81" i="1"/>
  <c r="B81" i="1"/>
  <c r="A81" i="1"/>
  <c r="BM80" i="1"/>
  <c r="BK80" i="1"/>
  <c r="BI80" i="1"/>
  <c r="BH80" i="1"/>
  <c r="BF80" i="1"/>
  <c r="BD80" i="1"/>
  <c r="BA80" i="1"/>
  <c r="AY80" i="1"/>
  <c r="AX80" i="1"/>
  <c r="AV80" i="1"/>
  <c r="AT80" i="1"/>
  <c r="AS80" i="1"/>
  <c r="AQ80" i="1"/>
  <c r="F80" i="1"/>
  <c r="E80" i="1"/>
  <c r="D80" i="1"/>
  <c r="B80" i="1"/>
  <c r="A80" i="1"/>
  <c r="BM79" i="1"/>
  <c r="BK79" i="1"/>
  <c r="AY79" i="1"/>
  <c r="AX79" i="1"/>
  <c r="AV79" i="1"/>
  <c r="Z79" i="1"/>
  <c r="Y79" i="1"/>
  <c r="W79" i="1"/>
  <c r="K79" i="1"/>
  <c r="I79" i="1"/>
  <c r="G79" i="1"/>
  <c r="F79" i="1"/>
  <c r="E79" i="1"/>
  <c r="D79" i="1"/>
  <c r="B79" i="1"/>
  <c r="A79" i="1"/>
  <c r="BI78" i="1"/>
  <c r="BH78" i="1"/>
  <c r="BF78" i="1"/>
  <c r="BD78" i="1"/>
  <c r="BA78" i="1"/>
  <c r="AT78" i="1"/>
  <c r="AS78" i="1"/>
  <c r="AQ78" i="1"/>
  <c r="Z78" i="1"/>
  <c r="Y78" i="1"/>
  <c r="W78" i="1"/>
  <c r="U78" i="1"/>
  <c r="T78" i="1"/>
  <c r="R78" i="1"/>
  <c r="P78" i="1"/>
  <c r="O78" i="1"/>
  <c r="M78" i="1"/>
  <c r="K78" i="1"/>
  <c r="I78" i="1"/>
  <c r="G78" i="1"/>
  <c r="F78" i="1"/>
  <c r="E78" i="1"/>
  <c r="D78" i="1"/>
  <c r="B78" i="1"/>
  <c r="A78" i="1"/>
  <c r="BM77" i="1"/>
  <c r="BK77" i="1"/>
  <c r="BI77" i="1"/>
  <c r="BH77" i="1"/>
  <c r="BF77" i="1"/>
  <c r="BD77" i="1"/>
  <c r="BA77" i="1"/>
  <c r="AY77" i="1"/>
  <c r="AX77" i="1"/>
  <c r="AV77" i="1"/>
  <c r="AT77" i="1"/>
  <c r="AS77" i="1"/>
  <c r="AQ77" i="1"/>
  <c r="AO77" i="1"/>
  <c r="AM77" i="1"/>
  <c r="AE77" i="1"/>
  <c r="AD77" i="1"/>
  <c r="AB77" i="1"/>
  <c r="Z77" i="1"/>
  <c r="Y77" i="1"/>
  <c r="W77" i="1"/>
  <c r="U77" i="1"/>
  <c r="T77" i="1"/>
  <c r="R77" i="1"/>
  <c r="P77" i="1"/>
  <c r="O77" i="1"/>
  <c r="M77" i="1"/>
  <c r="K77" i="1"/>
  <c r="I77" i="1"/>
  <c r="G77" i="1"/>
  <c r="F77" i="1"/>
  <c r="E77" i="1"/>
  <c r="D77" i="1"/>
  <c r="B77" i="1"/>
  <c r="A77" i="1"/>
  <c r="BI76" i="1"/>
  <c r="BH76" i="1"/>
  <c r="BF76" i="1"/>
  <c r="BD76" i="1"/>
  <c r="BC76" i="1"/>
  <c r="BA76" i="1"/>
  <c r="AY76" i="1"/>
  <c r="AX76" i="1"/>
  <c r="AV76" i="1"/>
  <c r="AT76" i="1"/>
  <c r="AS76" i="1"/>
  <c r="AQ76" i="1"/>
  <c r="AO76" i="1"/>
  <c r="AM76" i="1"/>
  <c r="Z76" i="1"/>
  <c r="Y76" i="1"/>
  <c r="W76" i="1"/>
  <c r="P76" i="1"/>
  <c r="O76" i="1"/>
  <c r="M76" i="1"/>
  <c r="K76" i="1"/>
  <c r="J76" i="1"/>
  <c r="I76" i="1"/>
  <c r="G76" i="1"/>
  <c r="F76" i="1"/>
  <c r="E76" i="1"/>
  <c r="D76" i="1"/>
  <c r="B76" i="1"/>
  <c r="A76" i="1"/>
  <c r="AO75" i="1"/>
  <c r="AM75" i="1"/>
  <c r="AK75" i="1"/>
  <c r="AJ75" i="1"/>
  <c r="AI75" i="1"/>
  <c r="AG75" i="1"/>
  <c r="P75" i="1"/>
  <c r="O75" i="1"/>
  <c r="M75" i="1"/>
  <c r="F75" i="1"/>
  <c r="E75" i="1"/>
  <c r="D75" i="1"/>
  <c r="B75" i="1"/>
  <c r="A75" i="1"/>
  <c r="AT74" i="1"/>
  <c r="AS74" i="1"/>
  <c r="AQ74" i="1"/>
  <c r="F74" i="1"/>
  <c r="E74" i="1"/>
  <c r="D74" i="1"/>
  <c r="B74" i="1"/>
  <c r="A74" i="1"/>
  <c r="AO73" i="1"/>
  <c r="AM73" i="1"/>
  <c r="F73" i="1"/>
  <c r="E73" i="1"/>
  <c r="D73" i="1"/>
  <c r="B73" i="1"/>
  <c r="A73" i="1"/>
  <c r="BM72" i="1"/>
  <c r="BK72" i="1"/>
  <c r="BI72" i="1"/>
  <c r="BH72" i="1"/>
  <c r="BF72" i="1"/>
  <c r="AY72" i="1"/>
  <c r="AX72" i="1"/>
  <c r="AV72" i="1"/>
  <c r="U72" i="1"/>
  <c r="T72" i="1"/>
  <c r="R72" i="1"/>
  <c r="K72" i="1"/>
  <c r="J72" i="1"/>
  <c r="I72" i="1"/>
  <c r="G72" i="1"/>
  <c r="F72" i="1"/>
  <c r="E72" i="1"/>
  <c r="D72" i="1"/>
  <c r="B72" i="1"/>
  <c r="A72" i="1"/>
  <c r="BM71" i="1"/>
  <c r="BK71" i="1"/>
  <c r="BI71" i="1"/>
  <c r="BH71" i="1"/>
  <c r="BF71" i="1"/>
  <c r="AT71" i="1"/>
  <c r="AS71" i="1"/>
  <c r="AQ71" i="1"/>
  <c r="Z71" i="1"/>
  <c r="Y71" i="1"/>
  <c r="W71" i="1"/>
  <c r="F71" i="1"/>
  <c r="E71" i="1"/>
  <c r="D71" i="1"/>
  <c r="B71" i="1"/>
  <c r="A71" i="1"/>
  <c r="BO70" i="1"/>
  <c r="K70" i="1"/>
  <c r="J70" i="1"/>
  <c r="I70" i="1"/>
  <c r="G70" i="1"/>
  <c r="F70" i="1"/>
  <c r="E70" i="1"/>
  <c r="D70" i="1"/>
  <c r="B70" i="1"/>
  <c r="A70" i="1"/>
  <c r="BM69" i="1"/>
  <c r="BK69" i="1"/>
  <c r="BI69" i="1"/>
  <c r="BH69" i="1"/>
  <c r="BF69" i="1"/>
  <c r="AY69" i="1"/>
  <c r="AX69" i="1"/>
  <c r="AV69" i="1"/>
  <c r="AT69" i="1"/>
  <c r="AS69" i="1"/>
  <c r="AQ69" i="1"/>
  <c r="AO69" i="1"/>
  <c r="AM69" i="1"/>
  <c r="K69" i="1"/>
  <c r="J69" i="1"/>
  <c r="I69" i="1"/>
  <c r="G69" i="1"/>
  <c r="F69" i="1"/>
  <c r="E69" i="1"/>
  <c r="D69" i="1"/>
  <c r="B69" i="1"/>
  <c r="A69" i="1"/>
  <c r="F68" i="1"/>
  <c r="E68" i="1"/>
  <c r="D68" i="1"/>
  <c r="B68" i="1"/>
  <c r="A68" i="1"/>
  <c r="BO67" i="1"/>
  <c r="BM67" i="1"/>
  <c r="BK67" i="1"/>
  <c r="BI67" i="1"/>
  <c r="BH67" i="1"/>
  <c r="BF67" i="1"/>
  <c r="BD67" i="1"/>
  <c r="BC67" i="1"/>
  <c r="BA67" i="1"/>
  <c r="AY67" i="1"/>
  <c r="AX67" i="1"/>
  <c r="AV67" i="1"/>
  <c r="AT67" i="1"/>
  <c r="AS67" i="1"/>
  <c r="AQ67" i="1"/>
  <c r="AO67" i="1"/>
  <c r="AM67" i="1"/>
  <c r="AK67" i="1"/>
  <c r="AJ67" i="1"/>
  <c r="AI67" i="1"/>
  <c r="AG67" i="1"/>
  <c r="AE67" i="1"/>
  <c r="AD67" i="1"/>
  <c r="AB67" i="1"/>
  <c r="Z67" i="1"/>
  <c r="Y67" i="1"/>
  <c r="W67" i="1"/>
  <c r="U67" i="1"/>
  <c r="T67" i="1"/>
  <c r="R67" i="1"/>
  <c r="P67" i="1"/>
  <c r="O67" i="1"/>
  <c r="M67" i="1"/>
  <c r="K67" i="1"/>
  <c r="J67" i="1"/>
  <c r="I67" i="1"/>
  <c r="G67" i="1"/>
  <c r="F67" i="1"/>
  <c r="E67" i="1"/>
  <c r="D67" i="1"/>
  <c r="B67" i="1"/>
  <c r="A67" i="1"/>
  <c r="BM66" i="1"/>
  <c r="BK66" i="1"/>
  <c r="BI66" i="1"/>
  <c r="BH66" i="1"/>
  <c r="BF66" i="1"/>
  <c r="BD66" i="1"/>
  <c r="BA66" i="1"/>
  <c r="AY66" i="1"/>
  <c r="AX66" i="1"/>
  <c r="AV66" i="1"/>
  <c r="AT66" i="1"/>
  <c r="AS66" i="1"/>
  <c r="AQ66" i="1"/>
  <c r="AO66" i="1"/>
  <c r="AM66" i="1"/>
  <c r="AK66" i="1"/>
  <c r="AJ66" i="1"/>
  <c r="AI66" i="1"/>
  <c r="AG66" i="1"/>
  <c r="AE66" i="1"/>
  <c r="AD66" i="1"/>
  <c r="AB66" i="1"/>
  <c r="Z66" i="1"/>
  <c r="Y66" i="1"/>
  <c r="W66" i="1"/>
  <c r="U66" i="1"/>
  <c r="T66" i="1"/>
  <c r="R66" i="1"/>
  <c r="P66" i="1"/>
  <c r="O66" i="1"/>
  <c r="M66" i="1"/>
  <c r="K66" i="1"/>
  <c r="J66" i="1"/>
  <c r="I66" i="1"/>
  <c r="G66" i="1"/>
  <c r="F66" i="1"/>
  <c r="E66" i="1"/>
  <c r="D66" i="1"/>
  <c r="B66" i="1"/>
  <c r="A66" i="1"/>
  <c r="BM65" i="1"/>
  <c r="BK65" i="1"/>
  <c r="BI65" i="1"/>
  <c r="BH65" i="1"/>
  <c r="BF65" i="1"/>
  <c r="BD65" i="1"/>
  <c r="BA65" i="1"/>
  <c r="AY65" i="1"/>
  <c r="AX65" i="1"/>
  <c r="AV65" i="1"/>
  <c r="AT65" i="1"/>
  <c r="AS65" i="1"/>
  <c r="AQ65" i="1"/>
  <c r="AO65" i="1"/>
  <c r="AM65" i="1"/>
  <c r="AK65" i="1"/>
  <c r="AJ65" i="1"/>
  <c r="AI65" i="1"/>
  <c r="AG65" i="1"/>
  <c r="AE65" i="1"/>
  <c r="AD65" i="1"/>
  <c r="AB65" i="1"/>
  <c r="Z65" i="1"/>
  <c r="Y65" i="1"/>
  <c r="W65" i="1"/>
  <c r="U65" i="1"/>
  <c r="T65" i="1"/>
  <c r="R65" i="1"/>
  <c r="P65" i="1"/>
  <c r="O65" i="1"/>
  <c r="M65" i="1"/>
  <c r="K65" i="1"/>
  <c r="J65" i="1"/>
  <c r="I65" i="1"/>
  <c r="G65" i="1"/>
  <c r="F65" i="1"/>
  <c r="E65" i="1"/>
  <c r="D65" i="1"/>
  <c r="B65" i="1"/>
  <c r="A65" i="1"/>
  <c r="BO64" i="1"/>
  <c r="AY64" i="1"/>
  <c r="AX64" i="1"/>
  <c r="AV64" i="1"/>
  <c r="AT64" i="1"/>
  <c r="AS64" i="1"/>
  <c r="AQ64" i="1"/>
  <c r="U64" i="1"/>
  <c r="T64" i="1"/>
  <c r="R64" i="1"/>
  <c r="F64" i="1"/>
  <c r="E64" i="1"/>
  <c r="D64" i="1"/>
  <c r="B64" i="1"/>
  <c r="A64" i="1"/>
  <c r="BM63" i="1"/>
  <c r="BK63" i="1"/>
  <c r="BI63" i="1"/>
  <c r="BH63" i="1"/>
  <c r="BF63" i="1"/>
  <c r="AT63" i="1"/>
  <c r="AS63" i="1"/>
  <c r="AQ63" i="1"/>
  <c r="F63" i="1"/>
  <c r="E63" i="1"/>
  <c r="D63" i="1"/>
  <c r="B63" i="1"/>
  <c r="A63" i="1"/>
  <c r="BM62" i="1"/>
  <c r="BK62" i="1"/>
  <c r="BI62" i="1"/>
  <c r="BH62" i="1"/>
  <c r="BF62" i="1"/>
  <c r="AY62" i="1"/>
  <c r="AX62" i="1"/>
  <c r="AV62" i="1"/>
  <c r="AT62" i="1"/>
  <c r="AS62" i="1"/>
  <c r="AQ62" i="1"/>
  <c r="Z62" i="1"/>
  <c r="Y62" i="1"/>
  <c r="W62" i="1"/>
  <c r="U62" i="1"/>
  <c r="T62" i="1"/>
  <c r="R62" i="1"/>
  <c r="K62" i="1"/>
  <c r="J62" i="1"/>
  <c r="I62" i="1"/>
  <c r="G62" i="1"/>
  <c r="F62" i="1"/>
  <c r="E62" i="1"/>
  <c r="D62" i="1"/>
  <c r="B62" i="1"/>
  <c r="A62" i="1"/>
  <c r="BO61" i="1"/>
  <c r="AY61" i="1"/>
  <c r="AX61" i="1"/>
  <c r="AV61" i="1"/>
  <c r="AT61" i="1"/>
  <c r="AS61" i="1"/>
  <c r="AQ61" i="1"/>
  <c r="K61" i="1"/>
  <c r="I61" i="1"/>
  <c r="G61" i="1"/>
  <c r="F61" i="1"/>
  <c r="E61" i="1"/>
  <c r="D61" i="1"/>
  <c r="B61" i="1"/>
  <c r="A61" i="1"/>
  <c r="BM60" i="1"/>
  <c r="BK60" i="1"/>
  <c r="BI60" i="1"/>
  <c r="BH60" i="1"/>
  <c r="BF60" i="1"/>
  <c r="BD60" i="1"/>
  <c r="BA60" i="1"/>
  <c r="AY60" i="1"/>
  <c r="AX60" i="1"/>
  <c r="AV60" i="1"/>
  <c r="AT60" i="1"/>
  <c r="AS60" i="1"/>
  <c r="AQ60" i="1"/>
  <c r="AO60" i="1"/>
  <c r="AM60" i="1"/>
  <c r="AK60" i="1"/>
  <c r="AJ60" i="1"/>
  <c r="AG60" i="1"/>
  <c r="Z60" i="1"/>
  <c r="Y60" i="1"/>
  <c r="W60" i="1"/>
  <c r="U60" i="1"/>
  <c r="T60" i="1"/>
  <c r="R60" i="1"/>
  <c r="F60" i="1"/>
  <c r="E60" i="1"/>
  <c r="D60" i="1"/>
  <c r="B60" i="1"/>
  <c r="A60" i="1"/>
  <c r="F59" i="1"/>
  <c r="E59" i="1"/>
  <c r="D59" i="1"/>
  <c r="B59" i="1"/>
  <c r="A59" i="1"/>
  <c r="BM58" i="1"/>
  <c r="BK58" i="1"/>
  <c r="BI58" i="1"/>
  <c r="BH58" i="1"/>
  <c r="BF58" i="1"/>
  <c r="AO58" i="1"/>
  <c r="AM58" i="1"/>
  <c r="U58" i="1"/>
  <c r="T58" i="1"/>
  <c r="R58" i="1"/>
  <c r="K58" i="1"/>
  <c r="I58" i="1"/>
  <c r="G58" i="1"/>
  <c r="F58" i="1"/>
  <c r="E58" i="1"/>
  <c r="D58" i="1"/>
  <c r="B58" i="1"/>
  <c r="A58" i="1"/>
  <c r="BO57" i="1"/>
  <c r="V57" i="1"/>
  <c r="U57" i="1"/>
  <c r="T57" i="1"/>
  <c r="R57" i="1"/>
  <c r="O57" i="1"/>
  <c r="M57" i="1"/>
  <c r="G57" i="1"/>
  <c r="F57" i="1"/>
  <c r="E57" i="1"/>
  <c r="D57" i="1"/>
  <c r="B57" i="1"/>
  <c r="A57" i="1"/>
  <c r="BO56" i="1"/>
  <c r="BM56" i="1"/>
  <c r="BK56" i="1"/>
  <c r="BI56" i="1"/>
  <c r="BH56" i="1"/>
  <c r="BF56" i="1"/>
  <c r="BD56" i="1"/>
  <c r="BA56" i="1"/>
  <c r="AY56" i="1"/>
  <c r="AX56" i="1"/>
  <c r="AV56" i="1"/>
  <c r="AT56" i="1"/>
  <c r="AS56" i="1"/>
  <c r="AQ56" i="1"/>
  <c r="AO56" i="1"/>
  <c r="AM56" i="1"/>
  <c r="AK56" i="1"/>
  <c r="AJ56" i="1"/>
  <c r="AI56" i="1"/>
  <c r="AG56" i="1"/>
  <c r="AE56" i="1"/>
  <c r="AD56" i="1"/>
  <c r="AB56" i="1"/>
  <c r="Z56" i="1"/>
  <c r="Y56" i="1"/>
  <c r="W56" i="1"/>
  <c r="U56" i="1"/>
  <c r="T56" i="1"/>
  <c r="R56" i="1"/>
  <c r="Q56" i="1"/>
  <c r="P56" i="1"/>
  <c r="O56" i="1"/>
  <c r="M56" i="1"/>
  <c r="K56" i="1"/>
  <c r="J56" i="1"/>
  <c r="I56" i="1"/>
  <c r="G56" i="1"/>
  <c r="F56" i="1"/>
  <c r="E56" i="1"/>
  <c r="D56" i="1"/>
  <c r="B56" i="1"/>
  <c r="A56" i="1"/>
  <c r="BM55" i="1"/>
  <c r="BK55" i="1"/>
  <c r="BI55" i="1"/>
  <c r="BF55" i="1"/>
  <c r="BD55" i="1"/>
  <c r="BA55" i="1"/>
  <c r="AY55" i="1"/>
  <c r="AV55" i="1"/>
  <c r="AT55" i="1"/>
  <c r="AS55" i="1"/>
  <c r="AQ55" i="1"/>
  <c r="AO55" i="1"/>
  <c r="AM55" i="1"/>
  <c r="AK55" i="1"/>
  <c r="AJ55" i="1"/>
  <c r="AG55" i="1"/>
  <c r="AE55" i="1"/>
  <c r="AD55" i="1"/>
  <c r="AB55" i="1"/>
  <c r="Z55" i="1"/>
  <c r="Y55" i="1"/>
  <c r="W55" i="1"/>
  <c r="U55" i="1"/>
  <c r="T55" i="1"/>
  <c r="R55" i="1"/>
  <c r="P55" i="1"/>
  <c r="O55" i="1"/>
  <c r="M55" i="1"/>
  <c r="K55" i="1"/>
  <c r="I55" i="1"/>
  <c r="G55" i="1"/>
  <c r="F55" i="1"/>
  <c r="E55" i="1"/>
  <c r="D55" i="1"/>
  <c r="B55" i="1"/>
  <c r="A55" i="1"/>
  <c r="BO54" i="1"/>
  <c r="BI54" i="1"/>
  <c r="BH54" i="1"/>
  <c r="BF54" i="1"/>
  <c r="AY54" i="1"/>
  <c r="AX54" i="1"/>
  <c r="AV54" i="1"/>
  <c r="AT54" i="1"/>
  <c r="AS54" i="1"/>
  <c r="AQ54" i="1"/>
  <c r="AO54" i="1"/>
  <c r="AM54" i="1"/>
  <c r="AK54" i="1"/>
  <c r="AJ54" i="1"/>
  <c r="AI54" i="1"/>
  <c r="AG54" i="1"/>
  <c r="AE54" i="1"/>
  <c r="AD54" i="1"/>
  <c r="AB54" i="1"/>
  <c r="Z54" i="1"/>
  <c r="Y54" i="1"/>
  <c r="W54" i="1"/>
  <c r="U54" i="1"/>
  <c r="T54" i="1"/>
  <c r="R54" i="1"/>
  <c r="P54" i="1"/>
  <c r="O54" i="1"/>
  <c r="M54" i="1"/>
  <c r="K54" i="1"/>
  <c r="J54" i="1"/>
  <c r="I54" i="1"/>
  <c r="G54" i="1"/>
  <c r="F54" i="1"/>
  <c r="E54" i="1"/>
  <c r="D54" i="1"/>
  <c r="B54" i="1"/>
  <c r="A54" i="1"/>
  <c r="BI53" i="1"/>
  <c r="BH53" i="1"/>
  <c r="BF53" i="1"/>
  <c r="AY53" i="1"/>
  <c r="AX53" i="1"/>
  <c r="AV53" i="1"/>
  <c r="AO53" i="1"/>
  <c r="AM53" i="1"/>
  <c r="Z53" i="1"/>
  <c r="Y53" i="1"/>
  <c r="W53" i="1"/>
  <c r="F53" i="1"/>
  <c r="E53" i="1"/>
  <c r="D53" i="1"/>
  <c r="B53" i="1"/>
  <c r="A53" i="1"/>
  <c r="BO52" i="1"/>
  <c r="BM52" i="1"/>
  <c r="BK52" i="1"/>
  <c r="BI52" i="1"/>
  <c r="BH52" i="1"/>
  <c r="BF52" i="1"/>
  <c r="AY52" i="1"/>
  <c r="AX52" i="1"/>
  <c r="AV52" i="1"/>
  <c r="AO52" i="1"/>
  <c r="AM52" i="1"/>
  <c r="I52" i="1"/>
  <c r="G52" i="1"/>
  <c r="F52" i="1"/>
  <c r="E52" i="1"/>
  <c r="D52" i="1"/>
  <c r="B52" i="1"/>
  <c r="A52" i="1"/>
  <c r="E51" i="1"/>
  <c r="D51" i="1"/>
  <c r="B51" i="1"/>
  <c r="A51" i="1"/>
  <c r="BI50" i="1"/>
  <c r="BH50" i="1"/>
  <c r="BF50" i="1"/>
  <c r="AT50" i="1"/>
  <c r="AS50" i="1"/>
  <c r="AQ50" i="1"/>
  <c r="K50" i="1"/>
  <c r="I50" i="1"/>
  <c r="G50" i="1"/>
  <c r="F50" i="1"/>
  <c r="E50" i="1"/>
  <c r="D50" i="1"/>
  <c r="B50" i="1"/>
  <c r="A50" i="1"/>
  <c r="BM49" i="1"/>
  <c r="BK49" i="1"/>
  <c r="BI49" i="1"/>
  <c r="BH49" i="1"/>
  <c r="BF49" i="1"/>
  <c r="BD49" i="1"/>
  <c r="BC49" i="1"/>
  <c r="BA49" i="1"/>
  <c r="AT49" i="1"/>
  <c r="AS49" i="1"/>
  <c r="AQ49" i="1"/>
  <c r="F49" i="1"/>
  <c r="E49" i="1"/>
  <c r="D49" i="1"/>
  <c r="B49" i="1"/>
  <c r="A49" i="1"/>
  <c r="BM48" i="1"/>
  <c r="BK48" i="1"/>
  <c r="BI48" i="1"/>
  <c r="BH48" i="1"/>
  <c r="BF48" i="1"/>
  <c r="BD48" i="1"/>
  <c r="BA48" i="1"/>
  <c r="AY48" i="1"/>
  <c r="AX48" i="1"/>
  <c r="AV48" i="1"/>
  <c r="AT48" i="1"/>
  <c r="AS48" i="1"/>
  <c r="AQ48" i="1"/>
  <c r="AO48" i="1"/>
  <c r="AM48" i="1"/>
  <c r="AK48" i="1"/>
  <c r="AJ48" i="1"/>
  <c r="AI48" i="1"/>
  <c r="AG48" i="1"/>
  <c r="AE48" i="1"/>
  <c r="AD48" i="1"/>
  <c r="AB48" i="1"/>
  <c r="Z48" i="1"/>
  <c r="Y48" i="1"/>
  <c r="W48" i="1"/>
  <c r="U48" i="1"/>
  <c r="T48" i="1"/>
  <c r="R48" i="1"/>
  <c r="P48" i="1"/>
  <c r="O48" i="1"/>
  <c r="M48" i="1"/>
  <c r="K48" i="1"/>
  <c r="J48" i="1"/>
  <c r="I48" i="1"/>
  <c r="G48" i="1"/>
  <c r="F48" i="1"/>
  <c r="E48" i="1"/>
  <c r="D48" i="1"/>
  <c r="B48" i="1"/>
  <c r="A48" i="1"/>
  <c r="BO47" i="1"/>
  <c r="BM47" i="1"/>
  <c r="BK47" i="1"/>
  <c r="BI47" i="1"/>
  <c r="BH47" i="1"/>
  <c r="BF47" i="1"/>
  <c r="AY47" i="1"/>
  <c r="AX47" i="1"/>
  <c r="AV47" i="1"/>
  <c r="AO47" i="1"/>
  <c r="AM47" i="1"/>
  <c r="Z47" i="1"/>
  <c r="Y47" i="1"/>
  <c r="W47" i="1"/>
  <c r="K47" i="1"/>
  <c r="J47" i="1"/>
  <c r="I47" i="1"/>
  <c r="G47" i="1"/>
  <c r="F47" i="1"/>
  <c r="E47" i="1"/>
  <c r="D47" i="1"/>
  <c r="B47" i="1"/>
  <c r="A47" i="1"/>
  <c r="K46" i="1"/>
  <c r="J46" i="1"/>
  <c r="I46" i="1"/>
  <c r="G46" i="1"/>
  <c r="F46" i="1"/>
  <c r="E46" i="1"/>
  <c r="D46" i="1"/>
  <c r="B46" i="1"/>
  <c r="A46" i="1"/>
  <c r="BO45" i="1"/>
  <c r="BM45" i="1"/>
  <c r="BK45" i="1"/>
  <c r="BI45" i="1"/>
  <c r="BH45" i="1"/>
  <c r="BF45" i="1"/>
  <c r="BD45" i="1"/>
  <c r="BC45" i="1"/>
  <c r="BA45" i="1"/>
  <c r="AY45" i="1"/>
  <c r="AX45" i="1"/>
  <c r="AV45" i="1"/>
  <c r="AO45" i="1"/>
  <c r="AM45" i="1"/>
  <c r="AK45" i="1"/>
  <c r="AJ45" i="1"/>
  <c r="AI45" i="1"/>
  <c r="AG45" i="1"/>
  <c r="AE45" i="1"/>
  <c r="AD45" i="1"/>
  <c r="AB45" i="1"/>
  <c r="Z45" i="1"/>
  <c r="Y45" i="1"/>
  <c r="W45" i="1"/>
  <c r="U45" i="1"/>
  <c r="T45" i="1"/>
  <c r="R45" i="1"/>
  <c r="K45" i="1"/>
  <c r="J45" i="1"/>
  <c r="I45" i="1"/>
  <c r="G45" i="1"/>
  <c r="F45" i="1"/>
  <c r="E45" i="1"/>
  <c r="D45" i="1"/>
  <c r="B45" i="1"/>
  <c r="A45" i="1"/>
  <c r="BM44" i="1"/>
  <c r="BK44" i="1"/>
  <c r="BI44" i="1"/>
  <c r="BH44" i="1"/>
  <c r="BF44" i="1"/>
  <c r="AZ44" i="1"/>
  <c r="AY44" i="1"/>
  <c r="AX44" i="1"/>
  <c r="AV44" i="1"/>
  <c r="AU44" i="1"/>
  <c r="AT44" i="1"/>
  <c r="AS44" i="1"/>
  <c r="AQ44" i="1"/>
  <c r="AP44" i="1"/>
  <c r="AO44" i="1"/>
  <c r="AM44" i="1"/>
  <c r="AF44" i="1"/>
  <c r="AE44" i="1"/>
  <c r="AD44" i="1"/>
  <c r="AB44" i="1"/>
  <c r="AA44" i="1"/>
  <c r="Z44" i="1"/>
  <c r="Y44" i="1"/>
  <c r="W44" i="1"/>
  <c r="V44" i="1"/>
  <c r="U44" i="1"/>
  <c r="T44" i="1"/>
  <c r="R44" i="1"/>
  <c r="Q44" i="1"/>
  <c r="P44" i="1"/>
  <c r="O44" i="1"/>
  <c r="M44" i="1"/>
  <c r="F44" i="1"/>
  <c r="E44" i="1"/>
  <c r="D44" i="1"/>
  <c r="B44" i="1"/>
  <c r="A44" i="1"/>
  <c r="K43" i="1"/>
  <c r="J43" i="1"/>
  <c r="I43" i="1"/>
  <c r="G43" i="1"/>
  <c r="F43" i="1"/>
  <c r="E43" i="1"/>
  <c r="D43" i="1"/>
  <c r="B43" i="1"/>
  <c r="A43" i="1"/>
  <c r="BO42" i="1"/>
  <c r="BM42" i="1"/>
  <c r="BK42" i="1"/>
  <c r="BI42" i="1"/>
  <c r="BH42" i="1"/>
  <c r="BF42" i="1"/>
  <c r="AY42" i="1"/>
  <c r="AX42" i="1"/>
  <c r="AV42" i="1"/>
  <c r="AO42" i="1"/>
  <c r="AM42" i="1"/>
  <c r="F42" i="1"/>
  <c r="E42" i="1"/>
  <c r="D42" i="1"/>
  <c r="B42" i="1"/>
  <c r="A42" i="1"/>
  <c r="AO41" i="1"/>
  <c r="AM41" i="1"/>
  <c r="F41" i="1"/>
  <c r="E41" i="1"/>
  <c r="D41" i="1"/>
  <c r="B41" i="1"/>
  <c r="A41" i="1"/>
  <c r="AT40" i="1"/>
  <c r="AS40" i="1"/>
  <c r="AQ40" i="1"/>
  <c r="P40" i="1"/>
  <c r="O40" i="1"/>
  <c r="M40" i="1"/>
  <c r="F40" i="1"/>
  <c r="E40" i="1"/>
  <c r="D40" i="1"/>
  <c r="B40" i="1"/>
  <c r="A40" i="1"/>
  <c r="E39" i="1"/>
  <c r="D39" i="1"/>
  <c r="B39" i="1"/>
  <c r="A39" i="1"/>
  <c r="AY38" i="1"/>
  <c r="AX38" i="1"/>
  <c r="AV38" i="1"/>
  <c r="F38" i="1"/>
  <c r="E38" i="1"/>
  <c r="D38" i="1"/>
  <c r="B38" i="1"/>
  <c r="A38" i="1"/>
  <c r="BM37" i="1"/>
  <c r="BK37" i="1"/>
  <c r="BI37" i="1"/>
  <c r="BH37" i="1"/>
  <c r="BF37" i="1"/>
  <c r="AY37" i="1"/>
  <c r="AX37" i="1"/>
  <c r="AV37" i="1"/>
  <c r="AT37" i="1"/>
  <c r="AS37" i="1"/>
  <c r="AQ37" i="1"/>
  <c r="AO37" i="1"/>
  <c r="AM37" i="1"/>
  <c r="AE37" i="1"/>
  <c r="AD37" i="1"/>
  <c r="AB37" i="1"/>
  <c r="Z37" i="1"/>
  <c r="Y37" i="1"/>
  <c r="W37" i="1"/>
  <c r="U37" i="1"/>
  <c r="T37" i="1"/>
  <c r="R37" i="1"/>
  <c r="K37" i="1"/>
  <c r="J37" i="1"/>
  <c r="I37" i="1"/>
  <c r="G37" i="1"/>
  <c r="F37" i="1"/>
  <c r="E37" i="1"/>
  <c r="D37" i="1"/>
  <c r="B37" i="1"/>
  <c r="A37" i="1"/>
  <c r="BM36" i="1"/>
  <c r="BK36" i="1"/>
  <c r="BI36" i="1"/>
  <c r="BH36" i="1"/>
  <c r="BF36" i="1"/>
  <c r="AV36" i="1"/>
  <c r="AO36" i="1"/>
  <c r="AM36" i="1"/>
  <c r="AE36" i="1"/>
  <c r="AD36" i="1"/>
  <c r="AB36" i="1"/>
  <c r="Z36" i="1"/>
  <c r="Y36" i="1"/>
  <c r="W36" i="1"/>
  <c r="U36" i="1"/>
  <c r="T36" i="1"/>
  <c r="R36" i="1"/>
  <c r="K36" i="1"/>
  <c r="J36" i="1"/>
  <c r="I36" i="1"/>
  <c r="G36" i="1"/>
  <c r="F36" i="1"/>
  <c r="E36" i="1"/>
  <c r="D36" i="1"/>
  <c r="B36" i="1"/>
  <c r="A36" i="1"/>
  <c r="BO35" i="1"/>
  <c r="BI35" i="1"/>
  <c r="BH35" i="1"/>
  <c r="BF35" i="1"/>
  <c r="AY35" i="1"/>
  <c r="AX35" i="1"/>
  <c r="AV35" i="1"/>
  <c r="AT35" i="1"/>
  <c r="AS35" i="1"/>
  <c r="AQ35" i="1"/>
  <c r="AO35" i="1"/>
  <c r="AM35" i="1"/>
  <c r="F35" i="1"/>
  <c r="E35" i="1"/>
  <c r="D35" i="1"/>
  <c r="B35" i="1"/>
  <c r="A35" i="1"/>
  <c r="BO34" i="1"/>
  <c r="BM34" i="1"/>
  <c r="BK34" i="1"/>
  <c r="BI34" i="1"/>
  <c r="BH34" i="1"/>
  <c r="BF34" i="1"/>
  <c r="BD34" i="1"/>
  <c r="BA34" i="1"/>
  <c r="AY34" i="1"/>
  <c r="AX34" i="1"/>
  <c r="AV34" i="1"/>
  <c r="AT34" i="1"/>
  <c r="AS34" i="1"/>
  <c r="AQ34" i="1"/>
  <c r="AO34" i="1"/>
  <c r="AM34" i="1"/>
  <c r="AK34" i="1"/>
  <c r="AJ34" i="1"/>
  <c r="AI34" i="1"/>
  <c r="AG34" i="1"/>
  <c r="AE34" i="1"/>
  <c r="AD34" i="1"/>
  <c r="AB34" i="1"/>
  <c r="Z34" i="1"/>
  <c r="Y34" i="1"/>
  <c r="W34" i="1"/>
  <c r="U34" i="1"/>
  <c r="T34" i="1"/>
  <c r="R34" i="1"/>
  <c r="P34" i="1"/>
  <c r="O34" i="1"/>
  <c r="M34" i="1"/>
  <c r="K34" i="1"/>
  <c r="J34" i="1"/>
  <c r="I34" i="1"/>
  <c r="G34" i="1"/>
  <c r="F34" i="1"/>
  <c r="E34" i="1"/>
  <c r="D34" i="1"/>
  <c r="B34" i="1"/>
  <c r="A34" i="1"/>
  <c r="AX33" i="1"/>
  <c r="AV33" i="1"/>
  <c r="F33" i="1"/>
  <c r="E33" i="1"/>
  <c r="D33" i="1"/>
  <c r="B33" i="1"/>
  <c r="A33" i="1"/>
  <c r="BM32" i="1"/>
  <c r="BK32" i="1"/>
  <c r="BI32" i="1"/>
  <c r="BH32" i="1"/>
  <c r="BF32" i="1"/>
  <c r="BD32" i="1"/>
  <c r="BA32" i="1"/>
  <c r="AY32" i="1"/>
  <c r="AX32" i="1"/>
  <c r="AV32" i="1"/>
  <c r="AO32" i="1"/>
  <c r="AM32" i="1"/>
  <c r="F32" i="1"/>
  <c r="E32" i="1"/>
  <c r="D32" i="1"/>
  <c r="B32" i="1"/>
  <c r="A32" i="1"/>
  <c r="BD31" i="1"/>
  <c r="BC31" i="1"/>
  <c r="BA31" i="1"/>
  <c r="AX31" i="1"/>
  <c r="AV31" i="1"/>
  <c r="AT31" i="1"/>
  <c r="AS31" i="1"/>
  <c r="AQ31" i="1"/>
  <c r="AO31" i="1"/>
  <c r="AM31" i="1"/>
  <c r="AK31" i="1"/>
  <c r="AJ31" i="1"/>
  <c r="AI31" i="1"/>
  <c r="AG31" i="1"/>
  <c r="AE31" i="1"/>
  <c r="AD31" i="1"/>
  <c r="AB31" i="1"/>
  <c r="Z31" i="1"/>
  <c r="Y31" i="1"/>
  <c r="W31" i="1"/>
  <c r="U31" i="1"/>
  <c r="T31" i="1"/>
  <c r="R31" i="1"/>
  <c r="P31" i="1"/>
  <c r="O31" i="1"/>
  <c r="M31" i="1"/>
  <c r="K31" i="1"/>
  <c r="J31" i="1"/>
  <c r="I31" i="1"/>
  <c r="G31" i="1"/>
  <c r="F31" i="1"/>
  <c r="E31" i="1"/>
  <c r="D31" i="1"/>
  <c r="B31" i="1"/>
  <c r="A31" i="1"/>
  <c r="BO30" i="1"/>
  <c r="F30" i="1"/>
  <c r="E30" i="1"/>
  <c r="D30" i="1"/>
  <c r="B30" i="1"/>
  <c r="A30" i="1"/>
  <c r="AU29" i="1"/>
  <c r="AT29" i="1"/>
  <c r="AS29" i="1"/>
  <c r="AQ29" i="1"/>
  <c r="AP29" i="1"/>
  <c r="AO29" i="1"/>
  <c r="AM29" i="1"/>
  <c r="AA29" i="1"/>
  <c r="Z29" i="1"/>
  <c r="Y29" i="1"/>
  <c r="W29" i="1"/>
  <c r="F29" i="1"/>
  <c r="E29" i="1"/>
  <c r="D29" i="1"/>
  <c r="B29" i="1"/>
  <c r="A29" i="1"/>
  <c r="BO28" i="1"/>
  <c r="BM28" i="1"/>
  <c r="BK28" i="1"/>
  <c r="BI28" i="1"/>
  <c r="BH28" i="1"/>
  <c r="BF28" i="1"/>
  <c r="BD28" i="1"/>
  <c r="BC28" i="1"/>
  <c r="BA28" i="1"/>
  <c r="AY28" i="1"/>
  <c r="AX28" i="1"/>
  <c r="AV28" i="1"/>
  <c r="AT28" i="1"/>
  <c r="AS28" i="1"/>
  <c r="AQ28" i="1"/>
  <c r="AO28" i="1"/>
  <c r="AM28" i="1"/>
  <c r="AK28" i="1"/>
  <c r="AJ28" i="1"/>
  <c r="AI28" i="1"/>
  <c r="AG28" i="1"/>
  <c r="AE28" i="1"/>
  <c r="AD28" i="1"/>
  <c r="AB28" i="1"/>
  <c r="Z28" i="1"/>
  <c r="Y28" i="1"/>
  <c r="W28" i="1"/>
  <c r="U28" i="1"/>
  <c r="T28" i="1"/>
  <c r="R28" i="1"/>
  <c r="P28" i="1"/>
  <c r="O28" i="1"/>
  <c r="M28" i="1"/>
  <c r="K28" i="1"/>
  <c r="J28" i="1"/>
  <c r="G28" i="1"/>
  <c r="F28" i="1"/>
  <c r="E28" i="1"/>
  <c r="D28" i="1"/>
  <c r="B28" i="1"/>
  <c r="A28" i="1"/>
  <c r="BO27" i="1"/>
  <c r="BM27" i="1"/>
  <c r="BK27" i="1"/>
  <c r="BI27" i="1"/>
  <c r="BH27" i="1"/>
  <c r="BF27" i="1"/>
  <c r="BD27" i="1"/>
  <c r="BC27" i="1"/>
  <c r="BA27" i="1"/>
  <c r="AY27" i="1"/>
  <c r="AX27" i="1"/>
  <c r="AV27" i="1"/>
  <c r="AT27" i="1"/>
  <c r="AS27" i="1"/>
  <c r="AQ27" i="1"/>
  <c r="AO27" i="1"/>
  <c r="AM27" i="1"/>
  <c r="AK27" i="1"/>
  <c r="AJ27" i="1"/>
  <c r="AI27" i="1"/>
  <c r="AG27" i="1"/>
  <c r="AE27" i="1"/>
  <c r="AD27" i="1"/>
  <c r="AB27" i="1"/>
  <c r="Z27" i="1"/>
  <c r="Y27" i="1"/>
  <c r="W27" i="1"/>
  <c r="U27" i="1"/>
  <c r="T27" i="1"/>
  <c r="R27" i="1"/>
  <c r="P27" i="1"/>
  <c r="O27" i="1"/>
  <c r="M27" i="1"/>
  <c r="K27" i="1"/>
  <c r="J27" i="1"/>
  <c r="I27" i="1"/>
  <c r="G27" i="1"/>
  <c r="F27" i="1"/>
  <c r="E27" i="1"/>
  <c r="D27" i="1"/>
  <c r="B27" i="1"/>
  <c r="A27" i="1"/>
  <c r="BO26" i="1"/>
  <c r="BM26" i="1"/>
  <c r="BK26" i="1"/>
  <c r="Y26" i="1"/>
  <c r="W26" i="1"/>
  <c r="U26" i="1"/>
  <c r="T26" i="1"/>
  <c r="R26" i="1"/>
  <c r="I26" i="1"/>
  <c r="G26" i="1"/>
  <c r="F26" i="1"/>
  <c r="E26" i="1"/>
  <c r="D26" i="1"/>
  <c r="B26" i="1"/>
  <c r="A26" i="1"/>
  <c r="AT25" i="1"/>
  <c r="AS25" i="1"/>
  <c r="AQ25" i="1"/>
  <c r="AO25" i="1"/>
  <c r="AM25" i="1"/>
  <c r="F25" i="1"/>
  <c r="E25" i="1"/>
  <c r="D25" i="1"/>
  <c r="B25" i="1"/>
  <c r="A25" i="1"/>
  <c r="BO24" i="1"/>
  <c r="BM24" i="1"/>
  <c r="BK24" i="1"/>
  <c r="BI24" i="1"/>
  <c r="BH24" i="1"/>
  <c r="BF24" i="1"/>
  <c r="BD24" i="1"/>
  <c r="BC24" i="1"/>
  <c r="BA24" i="1"/>
  <c r="AY24" i="1"/>
  <c r="AX24" i="1"/>
  <c r="AV24" i="1"/>
  <c r="AT24" i="1"/>
  <c r="AS24" i="1"/>
  <c r="AQ24" i="1"/>
  <c r="AO24" i="1"/>
  <c r="AM24" i="1"/>
  <c r="AK24" i="1"/>
  <c r="AJ24" i="1"/>
  <c r="AI24" i="1"/>
  <c r="AG24" i="1"/>
  <c r="AE24" i="1"/>
  <c r="AD24" i="1"/>
  <c r="AB24" i="1"/>
  <c r="Z24" i="1"/>
  <c r="Y24" i="1"/>
  <c r="W24" i="1"/>
  <c r="U24" i="1"/>
  <c r="T24" i="1"/>
  <c r="R24" i="1"/>
  <c r="P24" i="1"/>
  <c r="O24" i="1"/>
  <c r="M24" i="1"/>
  <c r="K24" i="1"/>
  <c r="J24" i="1"/>
  <c r="I24" i="1"/>
  <c r="G24" i="1"/>
  <c r="F24" i="1"/>
  <c r="E24" i="1"/>
  <c r="D24" i="1"/>
  <c r="B24" i="1"/>
  <c r="A24" i="1"/>
  <c r="U23" i="1"/>
  <c r="T23" i="1"/>
  <c r="R23" i="1"/>
  <c r="F23" i="1"/>
  <c r="E23" i="1"/>
  <c r="D23" i="1"/>
  <c r="B23" i="1"/>
  <c r="A23" i="1"/>
  <c r="AY22" i="1"/>
  <c r="AX22" i="1"/>
  <c r="AV22" i="1"/>
  <c r="F22" i="1"/>
  <c r="E22" i="1"/>
  <c r="D22" i="1"/>
  <c r="B22" i="1"/>
  <c r="A22" i="1"/>
  <c r="BD21" i="1"/>
  <c r="BA21" i="1"/>
  <c r="AY21" i="1"/>
  <c r="AX21" i="1"/>
  <c r="AV21" i="1"/>
  <c r="K21" i="1"/>
  <c r="J21" i="1"/>
  <c r="I21" i="1"/>
  <c r="G21" i="1"/>
  <c r="F21" i="1"/>
  <c r="E21" i="1"/>
  <c r="D21" i="1"/>
  <c r="B21" i="1"/>
  <c r="A21" i="1"/>
  <c r="BM20" i="1"/>
  <c r="BK20" i="1"/>
  <c r="F20" i="1"/>
  <c r="E20" i="1"/>
  <c r="D20" i="1"/>
  <c r="B20" i="1"/>
  <c r="A20" i="1"/>
  <c r="AT19" i="1"/>
  <c r="AS19" i="1"/>
  <c r="AQ19" i="1"/>
  <c r="AO19" i="1"/>
  <c r="AM19" i="1"/>
  <c r="F19" i="1"/>
  <c r="E19" i="1"/>
  <c r="D19" i="1"/>
  <c r="B19" i="1"/>
  <c r="A19" i="1"/>
  <c r="BM18" i="1"/>
  <c r="BK18" i="1"/>
  <c r="BI18" i="1"/>
  <c r="BH18" i="1"/>
  <c r="BF18" i="1"/>
  <c r="AY18" i="1"/>
  <c r="AX18" i="1"/>
  <c r="AV18" i="1"/>
  <c r="F18" i="1"/>
  <c r="E18" i="1"/>
  <c r="D18" i="1"/>
  <c r="B18" i="1"/>
  <c r="A18" i="1"/>
  <c r="BI17" i="1"/>
  <c r="BH17" i="1"/>
  <c r="BF17" i="1"/>
  <c r="AY17" i="1"/>
  <c r="AX17" i="1"/>
  <c r="AV17" i="1"/>
  <c r="AT17" i="1"/>
  <c r="AS17" i="1"/>
  <c r="AQ17" i="1"/>
  <c r="AO17" i="1"/>
  <c r="AM17" i="1"/>
  <c r="Z17" i="1"/>
  <c r="Y17" i="1"/>
  <c r="W17" i="1"/>
  <c r="U17" i="1"/>
  <c r="T17" i="1"/>
  <c r="R17" i="1"/>
  <c r="F17" i="1"/>
  <c r="E17" i="1"/>
  <c r="D17" i="1"/>
  <c r="B17" i="1"/>
  <c r="A17" i="1"/>
  <c r="U16" i="1"/>
  <c r="T16" i="1"/>
  <c r="R16" i="1"/>
  <c r="K16" i="1"/>
  <c r="J16" i="1"/>
  <c r="I16" i="1"/>
  <c r="G16" i="1"/>
  <c r="F16" i="1"/>
  <c r="E16" i="1"/>
  <c r="D16" i="1"/>
  <c r="B16" i="1"/>
  <c r="A16" i="1"/>
  <c r="BI15" i="1"/>
  <c r="BH15" i="1"/>
  <c r="BF15" i="1"/>
  <c r="AY15" i="1"/>
  <c r="AX15" i="1"/>
  <c r="AV15" i="1"/>
  <c r="U15" i="1"/>
  <c r="T15" i="1"/>
  <c r="R15" i="1"/>
  <c r="K15" i="1"/>
  <c r="J15" i="1"/>
  <c r="I15" i="1"/>
  <c r="G15" i="1"/>
  <c r="F15" i="1"/>
  <c r="E15" i="1"/>
  <c r="D15" i="1"/>
  <c r="B15" i="1"/>
  <c r="A15" i="1"/>
  <c r="BI14" i="1"/>
  <c r="BH14" i="1"/>
  <c r="BF14" i="1"/>
  <c r="BD14" i="1"/>
  <c r="BA14" i="1"/>
  <c r="AY14" i="1"/>
  <c r="AX14" i="1"/>
  <c r="AV14" i="1"/>
  <c r="AT14" i="1"/>
  <c r="AS14" i="1"/>
  <c r="AQ14" i="1"/>
  <c r="AO14" i="1"/>
  <c r="AM14" i="1"/>
  <c r="AE14" i="1"/>
  <c r="AD14" i="1"/>
  <c r="AB14" i="1"/>
  <c r="T14" i="1"/>
  <c r="R14" i="1"/>
  <c r="P14" i="1"/>
  <c r="O14" i="1"/>
  <c r="M14" i="1"/>
  <c r="K14" i="1"/>
  <c r="J14" i="1"/>
  <c r="I14" i="1"/>
  <c r="G14" i="1"/>
  <c r="F14" i="1"/>
  <c r="E14" i="1"/>
  <c r="D14" i="1"/>
  <c r="B14" i="1"/>
  <c r="A14" i="1"/>
  <c r="BM13" i="1"/>
  <c r="BK13" i="1"/>
  <c r="BI13" i="1"/>
  <c r="BH13" i="1"/>
  <c r="BF13" i="1"/>
  <c r="BD13" i="1"/>
  <c r="BA13" i="1"/>
  <c r="AY13" i="1"/>
  <c r="AX13" i="1"/>
  <c r="AV13" i="1"/>
  <c r="AT13" i="1"/>
  <c r="AS13" i="1"/>
  <c r="AQ13" i="1"/>
  <c r="AO13" i="1"/>
  <c r="AM13" i="1"/>
  <c r="AK13" i="1"/>
  <c r="AJ13" i="1"/>
  <c r="AI13" i="1"/>
  <c r="AG13" i="1"/>
  <c r="AE13" i="1"/>
  <c r="AD13" i="1"/>
  <c r="AB13" i="1"/>
  <c r="Z13" i="1"/>
  <c r="Y13" i="1"/>
  <c r="W13" i="1"/>
  <c r="U13" i="1"/>
  <c r="T13" i="1"/>
  <c r="R13" i="1"/>
  <c r="P13" i="1"/>
  <c r="O13" i="1"/>
  <c r="M13" i="1"/>
  <c r="K13" i="1"/>
  <c r="J13" i="1"/>
  <c r="I13" i="1"/>
  <c r="G13" i="1"/>
  <c r="F13" i="1"/>
  <c r="E13" i="1"/>
  <c r="D13" i="1"/>
  <c r="B13" i="1"/>
  <c r="A13" i="1"/>
  <c r="P12" i="1"/>
  <c r="O12" i="1"/>
  <c r="M12" i="1"/>
  <c r="F12" i="1"/>
  <c r="E12" i="1"/>
  <c r="D12" i="1"/>
  <c r="B12" i="1"/>
  <c r="A12" i="1"/>
  <c r="AT11" i="1"/>
  <c r="AS11" i="1"/>
  <c r="AQ11" i="1"/>
  <c r="F11" i="1"/>
  <c r="E11" i="1"/>
  <c r="D11" i="1"/>
  <c r="B11" i="1"/>
  <c r="A11" i="1"/>
  <c r="AT10" i="1"/>
  <c r="AS10" i="1"/>
  <c r="AQ10" i="1"/>
  <c r="F10" i="1"/>
  <c r="E10" i="1"/>
  <c r="D10" i="1"/>
  <c r="B10" i="1"/>
  <c r="A10" i="1"/>
  <c r="BO9" i="1"/>
  <c r="AE9" i="1"/>
  <c r="AD9" i="1"/>
  <c r="AB9" i="1"/>
  <c r="Z9" i="1"/>
  <c r="Y9" i="1"/>
  <c r="W9" i="1"/>
  <c r="K9" i="1"/>
  <c r="J9" i="1"/>
  <c r="I9" i="1"/>
  <c r="G9" i="1"/>
  <c r="F9" i="1"/>
  <c r="E9" i="1"/>
  <c r="D9" i="1"/>
  <c r="B9" i="1"/>
  <c r="A9" i="1"/>
  <c r="BN8" i="1"/>
  <c r="BM8" i="1"/>
  <c r="BK8" i="1"/>
  <c r="BI8" i="1"/>
  <c r="BH8" i="1"/>
  <c r="BF8" i="1"/>
  <c r="BD8" i="1"/>
  <c r="BC8" i="1"/>
  <c r="BA8" i="1"/>
  <c r="AY8" i="1"/>
  <c r="AX8" i="1"/>
  <c r="AV8" i="1"/>
  <c r="AU8" i="1"/>
  <c r="AT8" i="1"/>
  <c r="AS8" i="1"/>
  <c r="AQ8" i="1"/>
  <c r="AO8" i="1"/>
  <c r="AM8" i="1"/>
  <c r="AL8" i="1"/>
  <c r="AK8" i="1"/>
  <c r="AJ8" i="1"/>
  <c r="AI8" i="1"/>
  <c r="AG8" i="1"/>
  <c r="AF8" i="1"/>
  <c r="AE8" i="1"/>
  <c r="AD8" i="1"/>
  <c r="AB8" i="1"/>
  <c r="AA8" i="1"/>
  <c r="Z8" i="1"/>
  <c r="Y8" i="1"/>
  <c r="W8" i="1"/>
  <c r="U8" i="1"/>
  <c r="T8" i="1"/>
  <c r="R8" i="1"/>
  <c r="Q8" i="1"/>
  <c r="P8" i="1"/>
  <c r="O8" i="1"/>
  <c r="M8" i="1"/>
  <c r="L8" i="1"/>
  <c r="K8" i="1"/>
  <c r="J8" i="1"/>
  <c r="I8" i="1"/>
  <c r="G8" i="1"/>
  <c r="F8" i="1"/>
  <c r="E8" i="1"/>
  <c r="D8" i="1"/>
  <c r="B8" i="1"/>
  <c r="A8" i="1"/>
  <c r="BN7" i="1"/>
  <c r="BM7" i="1"/>
  <c r="BK7" i="1"/>
  <c r="BJ7" i="1"/>
  <c r="BI7" i="1"/>
  <c r="BH7" i="1"/>
  <c r="BF7" i="1"/>
  <c r="AZ7" i="1"/>
  <c r="AY7" i="1"/>
  <c r="AX7" i="1"/>
  <c r="AV7" i="1"/>
  <c r="AP7" i="1"/>
  <c r="AO7" i="1"/>
  <c r="AM7" i="1"/>
  <c r="AF7" i="1"/>
  <c r="AE7" i="1"/>
  <c r="AD7" i="1"/>
  <c r="AB7" i="1"/>
  <c r="AA7" i="1"/>
  <c r="Z7" i="1"/>
  <c r="Y7" i="1"/>
  <c r="W7" i="1"/>
  <c r="V7" i="1"/>
  <c r="U7" i="1"/>
  <c r="T7" i="1"/>
  <c r="R7" i="1"/>
  <c r="Q7" i="1"/>
  <c r="P7" i="1"/>
  <c r="O7" i="1"/>
  <c r="M7" i="1"/>
  <c r="L7" i="1"/>
  <c r="K7" i="1"/>
  <c r="J7" i="1"/>
  <c r="I7" i="1"/>
  <c r="G7" i="1"/>
  <c r="F7" i="1"/>
  <c r="E7" i="1"/>
  <c r="D7" i="1"/>
  <c r="B7" i="1"/>
  <c r="A7" i="1"/>
  <c r="Z6" i="1"/>
  <c r="Y6" i="1"/>
  <c r="W6" i="1"/>
  <c r="K6" i="1"/>
  <c r="J6" i="1"/>
  <c r="I6" i="1"/>
  <c r="G6" i="1"/>
  <c r="F6" i="1"/>
  <c r="E6" i="1"/>
  <c r="D6" i="1"/>
  <c r="B6" i="1"/>
  <c r="A6" i="1"/>
  <c r="BM5" i="1"/>
  <c r="BK5" i="1"/>
  <c r="AK5" i="1"/>
  <c r="AJ5" i="1"/>
  <c r="AI5" i="1"/>
  <c r="AG5" i="1"/>
  <c r="F5" i="1"/>
  <c r="E5" i="1"/>
  <c r="D5" i="1"/>
  <c r="B5" i="1"/>
  <c r="A5" i="1"/>
  <c r="AA4" i="1"/>
  <c r="Z4" i="1"/>
  <c r="Y4" i="1"/>
  <c r="W4" i="1"/>
  <c r="L4" i="1"/>
  <c r="K4" i="1"/>
  <c r="J4" i="1"/>
  <c r="I4" i="1"/>
  <c r="G4" i="1"/>
  <c r="F4" i="1"/>
  <c r="E4" i="1"/>
  <c r="D4" i="1"/>
  <c r="B4" i="1"/>
  <c r="A4" i="1"/>
  <c r="AA3" i="1"/>
  <c r="Z3" i="1"/>
  <c r="Y3" i="1"/>
  <c r="W3" i="1"/>
  <c r="L3" i="1"/>
  <c r="K3" i="1"/>
  <c r="J3" i="1"/>
  <c r="I3" i="1"/>
  <c r="G3" i="1"/>
  <c r="F3" i="1"/>
  <c r="E3" i="1"/>
  <c r="D3" i="1"/>
  <c r="B3" i="1"/>
  <c r="A3" i="1"/>
  <c r="AA2" i="1"/>
  <c r="Z2" i="1"/>
  <c r="Y2" i="1"/>
  <c r="W2" i="1"/>
  <c r="L2" i="1"/>
  <c r="K2" i="1"/>
  <c r="J2" i="1"/>
  <c r="I2" i="1"/>
  <c r="G2" i="1"/>
  <c r="F2" i="1"/>
  <c r="E2" i="1"/>
  <c r="D2" i="1"/>
  <c r="B2" i="1"/>
  <c r="A2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B1" i="1"/>
  <c r="A1" i="1"/>
</calcChain>
</file>

<file path=xl/sharedStrings.xml><?xml version="1.0" encoding="utf-8"?>
<sst xmlns="http://schemas.openxmlformats.org/spreadsheetml/2006/main" count="162" uniqueCount="56">
  <si>
    <t>UserId</t>
  </si>
  <si>
    <t>173dcb872759ee4b05745b23a2e7ae34</t>
  </si>
  <si>
    <t>0859ee7098b0fcd674aeb822126f986a</t>
  </si>
  <si>
    <t>0c29694fadfcb564ebe238a66c3b99f8</t>
  </si>
  <si>
    <t>fae74bc76cf6016774eb072b7ad97bb8</t>
  </si>
  <si>
    <t>24d4f26a0359322aa9de9b83d25d2875</t>
  </si>
  <si>
    <t>3c4da5d5300f1fadba9801b5e8828301</t>
  </si>
  <si>
    <t>def257dca811221bae96896a448afced</t>
  </si>
  <si>
    <t>2121cd939eb18e4942dc891e4d49dd06</t>
  </si>
  <si>
    <t>12bc8f52864c56c3dfbd8905a123f20c</t>
  </si>
  <si>
    <t>2e714926004c88ebae4732420decc6ad</t>
  </si>
  <si>
    <t>3f79451882db96a21d00211e6733ed69</t>
  </si>
  <si>
    <t>fac23943615c3724d0894d7c0fcbd59d</t>
  </si>
  <si>
    <t>99bb15d88bd10d920ac1935d4178f920</t>
  </si>
  <si>
    <t>d547544b4104adf9c8861778073e43bc</t>
  </si>
  <si>
    <t>7b7a5d99d4b5c147a536d7fba7923a3f</t>
  </si>
  <si>
    <t>f73147df75234144d55243229ca6726b</t>
  </si>
  <si>
    <t>c15251cff68faccf4b27b37e8eb11447</t>
  </si>
  <si>
    <t>572d1680512266ab142dd3e235069a1f</t>
  </si>
  <si>
    <t>a22c2220c8033db07993626412442c21</t>
  </si>
  <si>
    <t>fe131476aa453d8177177dbc868e8265</t>
  </si>
  <si>
    <t>13b910257359c5741f6769b4318ada17</t>
  </si>
  <si>
    <t>6e6f9ef504adb0630093d8a5d719a011</t>
  </si>
  <si>
    <t>8f727e87f94104529913eb9891509597</t>
  </si>
  <si>
    <t>2b8427508a9e3bcf9e579578f6629e08</t>
  </si>
  <si>
    <t>886e897b7c9a8a66297d024a696f2c93</t>
  </si>
  <si>
    <t>cace0976269890ca006283f9703bae92</t>
  </si>
  <si>
    <t>7ceac72b25b304a7f5f0783c2498e89a</t>
  </si>
  <si>
    <t>b0090872a6819c04bf810bd47f50ede1</t>
  </si>
  <si>
    <t>1ba449341f2d63845f26b9068933d082</t>
  </si>
  <si>
    <t>7559c00b13f4d46fd982b2b182878f9f</t>
  </si>
  <si>
    <t>592b044c1703d539761e02611764d8ba</t>
  </si>
  <si>
    <t>a0c9335099245d8bbb3ca4e5ac7047bb</t>
  </si>
  <si>
    <t>da98aeea478e179817116d8e7c93f2ae</t>
  </si>
  <si>
    <t>4fae513bd1ff426ef54a61fe24c57671</t>
  </si>
  <si>
    <t>3d23abb363856a27c7601fd6672bd5c0</t>
  </si>
  <si>
    <t>440341c3c63400d2681133eca75ae6d4</t>
  </si>
  <si>
    <t>3166dcb07fff37f2ac8d17c4c940f8f5</t>
  </si>
  <si>
    <t>b1d010371fae7901b9fd0ed15188a671</t>
  </si>
  <si>
    <t>f3798a91ad0d80d42d9454a067bf8e79</t>
  </si>
  <si>
    <t>da557a26314e56428547eb9e7598d675</t>
  </si>
  <si>
    <t>f0a655c83df418c338ce9002265022e7</t>
  </si>
  <si>
    <t>b418c84c822c5c94b4d00209baf0a8ec</t>
  </si>
  <si>
    <t>3664914227ca01da8f9ef9f8beafd0de</t>
  </si>
  <si>
    <t>4967a500b3dfcc1bd2ff55e257da144b</t>
  </si>
  <si>
    <t>32b27bb857f6895822425dd993bb2ba0</t>
  </si>
  <si>
    <t>b0fc6421227d3f112057cd5dda376f36</t>
  </si>
  <si>
    <t>99e66a42ebe1fb52c2e80253943a7649</t>
  </si>
  <si>
    <t>878762455ac497963ccd6ef96aa1a6bc</t>
  </si>
  <si>
    <t>fda44baf452965c9df6c0ec4a0a24241</t>
  </si>
  <si>
    <t>32d18ae835e669ee7a1c08eb59082765</t>
  </si>
  <si>
    <t>8dfcd663955096c2ed95e02e2efc5591</t>
  </si>
  <si>
    <t>dba26acade9e3f74e95aacca32cb7e9d</t>
  </si>
  <si>
    <t>064ab8f300fb2dfb5ec142f1afde61ed</t>
  </si>
  <si>
    <t>933583c077ff4c73565282b510dd424f</t>
  </si>
  <si>
    <t>71c7f4219426d4441355ae3917e30e92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</si>
</sst>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&quot;Aptos Narrow&quot;"/>
    </font>
    <font>
      <sz val="11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200"/>
  <sheetViews>
    <sheetView tabSelected="1" workbookViewId="0">
      <selection activeCell="F12" sqref="F12"/>
    </sheetView>
  </sheetViews>
  <sheetFormatPr defaultColWidth="12.6640625" defaultRowHeight="15.75" customHeight="1"/>
  <cols>
    <col min="1" max="1" width="36.33203125" bestFit="1" customWidth="1"/>
    <col min="2" max="2" width="18.21875" bestFit="1" customWidth="1"/>
    <col min="3" max="3" width="37.21875" bestFit="1" customWidth="1"/>
    <col min="4" max="4" width="14.88671875" customWidth="1"/>
    <col min="5" max="5" width="19.88671875" bestFit="1" customWidth="1"/>
    <col min="6" max="6" width="75.77734375" bestFit="1" customWidth="1"/>
    <col min="67" max="67" width="220.6640625" bestFit="1" customWidth="1"/>
  </cols>
  <sheetData>
    <row r="1" spans="1:67" s="7" customFormat="1">
      <c r="A1" s="5" t="str">
        <f ca="1">IFERROR(__xludf.DUMMYFUNCTION("IMPORTRANGE(""https://docs.google.com/spreadsheets/d/1Z74bSpP-JgLV4TCRAy_F27nQyFeMsITlP8HSBtSzhXg"",""Sheet1!A1:B200"")"),"Submission ID")</f>
        <v>Submission ID</v>
      </c>
      <c r="B1" s="5" t="str">
        <f ca="1">IFERROR(__xludf.DUMMYFUNCTION("""COMPUTED_VALUE"""),"Submission time")</f>
        <v>Submission time</v>
      </c>
      <c r="C1" s="6" t="s">
        <v>0</v>
      </c>
      <c r="D1" s="5" t="str">
        <f ca="1">IFERROR(__xludf.DUMMYFUNCTION("IMPORTRANGE(""https://docs.google.com/spreadsheets/d/1Z74bSpP-JgLV4TCRAy_F27nQyFeMsITlP8HSBtSzhXg"",""Sheet1!D1:BO200"")"),"DistrictName")</f>
        <v>DistrictName</v>
      </c>
      <c r="E1" s="5" t="str">
        <f ca="1">IFERROR(__xludf.DUMMYFUNCTION("""COMPUTED_VALUE"""),"UpazilaName")</f>
        <v>UpazilaName</v>
      </c>
      <c r="F1" s="5" t="str">
        <f ca="1">IFERROR(__xludf.DUMMYFUNCTION("""COMPUTED_VALUE"""),"Items to Choose")</f>
        <v>Items to Choose</v>
      </c>
      <c r="G1" s="5" t="str">
        <f ca="1">IFERROR(__xludf.DUMMYFUNCTION("""COMPUTED_VALUE"""),"Value - Rice")</f>
        <v>Value - Rice</v>
      </c>
      <c r="H1" s="5" t="str">
        <f ca="1">IFERROR(__xludf.DUMMYFUNCTION("""COMPUTED_VALUE"""),"Converted Value - Rice")</f>
        <v>Converted Value - Rice</v>
      </c>
      <c r="I1" s="5" t="str">
        <f ca="1">IFERROR(__xludf.DUMMYFUNCTION("""COMPUTED_VALUE"""),"Rice Purchase Options")</f>
        <v>Rice Purchase Options</v>
      </c>
      <c r="J1" s="5" t="str">
        <f ca="1">IFERROR(__xludf.DUMMYFUNCTION("""COMPUTED_VALUE"""),"Name of Rice")</f>
        <v>Name of Rice</v>
      </c>
      <c r="K1" s="5" t="str">
        <f ca="1">IFERROR(__xludf.DUMMYFUNCTION("""COMPUTED_VALUE"""),"Type of Shop for Rice")</f>
        <v>Type of Shop for Rice</v>
      </c>
      <c r="L1" s="5" t="str">
        <f ca="1">IFERROR(__xludf.DUMMYFUNCTION("""COMPUTED_VALUE"""),"Name of Outlet for Rice")</f>
        <v>Name of Outlet for Rice</v>
      </c>
      <c r="M1" s="5" t="str">
        <f ca="1">IFERROR(__xludf.DUMMYFUNCTION("""COMPUTED_VALUE"""),"Value - Flour")</f>
        <v>Value - Flour</v>
      </c>
      <c r="N1" s="5" t="str">
        <f ca="1">IFERROR(__xludf.DUMMYFUNCTION("""COMPUTED_VALUE"""),"Converted Value - Flour")</f>
        <v>Converted Value - Flour</v>
      </c>
      <c r="O1" s="5" t="str">
        <f ca="1">IFERROR(__xludf.DUMMYFUNCTION("""COMPUTED_VALUE"""),"Flour Purchase Options")</f>
        <v>Flour Purchase Options</v>
      </c>
      <c r="P1" s="5" t="str">
        <f ca="1">IFERROR(__xludf.DUMMYFUNCTION("""COMPUTED_VALUE"""),"Type of Shop for Flour")</f>
        <v>Type of Shop for Flour</v>
      </c>
      <c r="Q1" s="5" t="str">
        <f ca="1">IFERROR(__xludf.DUMMYFUNCTION("""COMPUTED_VALUE"""),"Name of Outlet for Flour")</f>
        <v>Name of Outlet for Flour</v>
      </c>
      <c r="R1" s="5" t="str">
        <f ca="1">IFERROR(__xludf.DUMMYFUNCTION("""COMPUTED_VALUE"""),"Value - Lentil")</f>
        <v>Value - Lentil</v>
      </c>
      <c r="S1" s="5" t="str">
        <f ca="1">IFERROR(__xludf.DUMMYFUNCTION("""COMPUTED_VALUE"""),"Converted Value - Lentil")</f>
        <v>Converted Value - Lentil</v>
      </c>
      <c r="T1" s="5" t="str">
        <f ca="1">IFERROR(__xludf.DUMMYFUNCTION("""COMPUTED_VALUE"""),"Lentils Purchase Options")</f>
        <v>Lentils Purchase Options</v>
      </c>
      <c r="U1" s="5" t="str">
        <f ca="1">IFERROR(__xludf.DUMMYFUNCTION("""COMPUTED_VALUE"""),"Type of Shop for Lentils")</f>
        <v>Type of Shop for Lentils</v>
      </c>
      <c r="V1" s="5" t="str">
        <f ca="1">IFERROR(__xludf.DUMMYFUNCTION("""COMPUTED_VALUE"""),"Name of Outlet for Lentils")</f>
        <v>Name of Outlet for Lentils</v>
      </c>
      <c r="W1" s="5" t="str">
        <f ca="1">IFERROR(__xludf.DUMMYFUNCTION("""COMPUTED_VALUE"""),"Value - Soybean Oil")</f>
        <v>Value - Soybean Oil</v>
      </c>
      <c r="X1" s="5" t="str">
        <f ca="1">IFERROR(__xludf.DUMMYFUNCTION("""COMPUTED_VALUE"""),"Converted Value - Soybean Oil")</f>
        <v>Converted Value - Soybean Oil</v>
      </c>
      <c r="Y1" s="5" t="str">
        <f ca="1">IFERROR(__xludf.DUMMYFUNCTION("""COMPUTED_VALUE"""),"Soybean Oil Purchase Options")</f>
        <v>Soybean Oil Purchase Options</v>
      </c>
      <c r="Z1" s="5" t="str">
        <f ca="1">IFERROR(__xludf.DUMMYFUNCTION("""COMPUTED_VALUE"""),"Type of Shop for Soybean Oil")</f>
        <v>Type of Shop for Soybean Oil</v>
      </c>
      <c r="AA1" s="5" t="str">
        <f ca="1">IFERROR(__xludf.DUMMYFUNCTION("""COMPUTED_VALUE"""),"Name of Outlet for Soybean Oil")</f>
        <v>Name of Outlet for Soybean Oil</v>
      </c>
      <c r="AB1" s="5" t="str">
        <f ca="1">IFERROR(__xludf.DUMMYFUNCTION("""COMPUTED_VALUE"""),"Value - Salt")</f>
        <v>Value - Salt</v>
      </c>
      <c r="AC1" s="5" t="str">
        <f ca="1">IFERROR(__xludf.DUMMYFUNCTION("""COMPUTED_VALUE"""),"Converted Value - Salt")</f>
        <v>Converted Value - Salt</v>
      </c>
      <c r="AD1" s="5" t="str">
        <f ca="1">IFERROR(__xludf.DUMMYFUNCTION("""COMPUTED_VALUE"""),"Salt Purchase Options")</f>
        <v>Salt Purchase Options</v>
      </c>
      <c r="AE1" s="5" t="str">
        <f ca="1">IFERROR(__xludf.DUMMYFUNCTION("""COMPUTED_VALUE"""),"Type of Shop for Salt")</f>
        <v>Type of Shop for Salt</v>
      </c>
      <c r="AF1" s="5" t="str">
        <f ca="1">IFERROR(__xludf.DUMMYFUNCTION("""COMPUTED_VALUE"""),"Name of Outlet for Salt")</f>
        <v>Name of Outlet for Salt</v>
      </c>
      <c r="AG1" s="5" t="str">
        <f ca="1">IFERROR(__xludf.DUMMYFUNCTION("""COMPUTED_VALUE"""),"Value - Sugar")</f>
        <v>Value - Sugar</v>
      </c>
      <c r="AH1" s="5" t="str">
        <f ca="1">IFERROR(__xludf.DUMMYFUNCTION("""COMPUTED_VALUE"""),"Converted Value - Sugar")</f>
        <v>Converted Value - Sugar</v>
      </c>
      <c r="AI1" s="5" t="str">
        <f ca="1">IFERROR(__xludf.DUMMYFUNCTION("""COMPUTED_VALUE"""),"Source of Sugar")</f>
        <v>Source of Sugar</v>
      </c>
      <c r="AJ1" s="5" t="str">
        <f ca="1">IFERROR(__xludf.DUMMYFUNCTION("""COMPUTED_VALUE"""),"Sugar Purchase Options")</f>
        <v>Sugar Purchase Options</v>
      </c>
      <c r="AK1" s="5" t="str">
        <f ca="1">IFERROR(__xludf.DUMMYFUNCTION("""COMPUTED_VALUE"""),"Type of Shop for Sugar")</f>
        <v>Type of Shop for Sugar</v>
      </c>
      <c r="AL1" s="5" t="str">
        <f ca="1">IFERROR(__xludf.DUMMYFUNCTION("""COMPUTED_VALUE"""),"Name of Outlet for Sugar")</f>
        <v>Name of Outlet for Sugar</v>
      </c>
      <c r="AM1" s="5" t="str">
        <f ca="1">IFERROR(__xludf.DUMMYFUNCTION("""COMPUTED_VALUE"""),"Value - Eggs")</f>
        <v>Value - Eggs</v>
      </c>
      <c r="AN1" s="5" t="str">
        <f ca="1">IFERROR(__xludf.DUMMYFUNCTION("""COMPUTED_VALUE"""),"Converted Value - Eggs")</f>
        <v>Converted Value - Eggs</v>
      </c>
      <c r="AO1" s="5" t="str">
        <f ca="1">IFERROR(__xludf.DUMMYFUNCTION("""COMPUTED_VALUE"""),"Eggs Purchase Options")</f>
        <v>Eggs Purchase Options</v>
      </c>
      <c r="AP1" s="5" t="str">
        <f ca="1">IFERROR(__xludf.DUMMYFUNCTION("""COMPUTED_VALUE"""),"Name of Outlet for Eggs")</f>
        <v>Name of Outlet for Eggs</v>
      </c>
      <c r="AQ1" s="5" t="str">
        <f ca="1">IFERROR(__xludf.DUMMYFUNCTION("""COMPUTED_VALUE"""),"Value - Chicken")</f>
        <v>Value - Chicken</v>
      </c>
      <c r="AR1" s="5" t="str">
        <f ca="1">IFERROR(__xludf.DUMMYFUNCTION("""COMPUTED_VALUE"""),"Converted Value - Chicken")</f>
        <v>Converted Value - Chicken</v>
      </c>
      <c r="AS1" s="5" t="str">
        <f ca="1">IFERROR(__xludf.DUMMYFUNCTION("""COMPUTED_VALUE"""),"Chicken Purchase Options")</f>
        <v>Chicken Purchase Options</v>
      </c>
      <c r="AT1" s="5" t="str">
        <f ca="1">IFERROR(__xludf.DUMMYFUNCTION("""COMPUTED_VALUE"""),"Type of Shop for Chicken")</f>
        <v>Type of Shop for Chicken</v>
      </c>
      <c r="AU1" s="5" t="str">
        <f ca="1">IFERROR(__xludf.DUMMYFUNCTION("""COMPUTED_VALUE"""),"Name of Outlet for Chicken")</f>
        <v>Name of Outlet for Chicken</v>
      </c>
      <c r="AV1" s="5" t="str">
        <f ca="1">IFERROR(__xludf.DUMMYFUNCTION("""COMPUTED_VALUE"""),"Value - Potato")</f>
        <v>Value - Potato</v>
      </c>
      <c r="AW1" s="5" t="str">
        <f ca="1">IFERROR(__xludf.DUMMYFUNCTION("""COMPUTED_VALUE"""),"Converted Value - Potato")</f>
        <v>Converted Value - Potato</v>
      </c>
      <c r="AX1" s="5" t="str">
        <f ca="1">IFERROR(__xludf.DUMMYFUNCTION("""COMPUTED_VALUE"""),"Potato Purchase Options")</f>
        <v>Potato Purchase Options</v>
      </c>
      <c r="AY1" s="5" t="str">
        <f ca="1">IFERROR(__xludf.DUMMYFUNCTION("""COMPUTED_VALUE"""),"Type of Shop for Potato")</f>
        <v>Type of Shop for Potato</v>
      </c>
      <c r="AZ1" s="5" t="str">
        <f ca="1">IFERROR(__xludf.DUMMYFUNCTION("""COMPUTED_VALUE"""),"Name of Outlet for Potato")</f>
        <v>Name of Outlet for Potato</v>
      </c>
      <c r="BA1" s="5" t="str">
        <f ca="1">IFERROR(__xludf.DUMMYFUNCTION("""COMPUTED_VALUE"""),"Value - Eggplant")</f>
        <v>Value - Eggplant</v>
      </c>
      <c r="BB1" s="5" t="str">
        <f ca="1">IFERROR(__xludf.DUMMYFUNCTION("""COMPUTED_VALUE"""),"Converted Value - Eggplant")</f>
        <v>Converted Value - Eggplant</v>
      </c>
      <c r="BC1" s="5" t="str">
        <f ca="1">IFERROR(__xludf.DUMMYFUNCTION("""COMPUTED_VALUE"""),"Types of Eggplant")</f>
        <v>Types of Eggplant</v>
      </c>
      <c r="BD1" s="5" t="str">
        <f ca="1">IFERROR(__xludf.DUMMYFUNCTION("""COMPUTED_VALUE"""),"Type of Shop for Eggplant")</f>
        <v>Type of Shop for Eggplant</v>
      </c>
      <c r="BE1" s="5" t="str">
        <f ca="1">IFERROR(__xludf.DUMMYFUNCTION("""COMPUTED_VALUE"""),"Name of Outlet for Eggplant")</f>
        <v>Name of Outlet for Eggplant</v>
      </c>
      <c r="BF1" s="5" t="str">
        <f ca="1">IFERROR(__xludf.DUMMYFUNCTION("""COMPUTED_VALUE"""),"Value - Onion")</f>
        <v>Value - Onion</v>
      </c>
      <c r="BG1" s="5" t="str">
        <f ca="1">IFERROR(__xludf.DUMMYFUNCTION("""COMPUTED_VALUE"""),"Converted Value - Onion")</f>
        <v>Converted Value - Onion</v>
      </c>
      <c r="BH1" s="5" t="str">
        <f ca="1">IFERROR(__xludf.DUMMYFUNCTION("""COMPUTED_VALUE"""),"Source of Onion")</f>
        <v>Source of Onion</v>
      </c>
      <c r="BI1" s="5" t="str">
        <f ca="1">IFERROR(__xludf.DUMMYFUNCTION("""COMPUTED_VALUE"""),"Type of Shop for Onion")</f>
        <v>Type of Shop for Onion</v>
      </c>
      <c r="BJ1" s="5" t="str">
        <f ca="1">IFERROR(__xludf.DUMMYFUNCTION("""COMPUTED_VALUE"""),"Name of Outlet for Onion")</f>
        <v>Name of Outlet for Onion</v>
      </c>
      <c r="BK1" s="5" t="str">
        <f ca="1">IFERROR(__xludf.DUMMYFUNCTION("""COMPUTED_VALUE"""),"Value - Green Chilli")</f>
        <v>Value - Green Chilli</v>
      </c>
      <c r="BL1" s="5" t="str">
        <f ca="1">IFERROR(__xludf.DUMMYFUNCTION("""COMPUTED_VALUE"""),"Converted Value - Green Chilli")</f>
        <v>Converted Value - Green Chilli</v>
      </c>
      <c r="BM1" s="5" t="str">
        <f ca="1">IFERROR(__xludf.DUMMYFUNCTION("""COMPUTED_VALUE"""),"Type of Shop for Green Chilli")</f>
        <v>Type of Shop for Green Chilli</v>
      </c>
      <c r="BN1" s="5" t="str">
        <f ca="1">IFERROR(__xludf.DUMMYFUNCTION("""COMPUTED_VALUE"""),"Name of Outlet for Green Chilli")</f>
        <v>Name of Outlet for Green Chilli</v>
      </c>
      <c r="BO1" s="5" t="str">
        <f ca="1">IFERROR(__xludf.DUMMYFUNCTION("""COMPUTED_VALUE"""),"Your Comments")</f>
        <v>Your Comments</v>
      </c>
    </row>
    <row r="2" spans="1:67">
      <c r="A2" s="1" t="str">
        <f ca="1">IFERROR(__xludf.DUMMYFUNCTION("""COMPUTED_VALUE"""),"6b7483a2-25c7-4fa9-864e-4b5545bb1783")</f>
        <v>6b7483a2-25c7-4fa9-864e-4b5545bb1783</v>
      </c>
      <c r="B2" s="2">
        <f ca="1">IFERROR(__xludf.DUMMYFUNCTION("""COMPUTED_VALUE"""),45626.9807754629)</f>
        <v>45626.9807754629</v>
      </c>
      <c r="C2" s="3" t="s">
        <v>1</v>
      </c>
      <c r="D2" s="1" t="str">
        <f ca="1">IFERROR(__xludf.DUMMYFUNCTION("""COMPUTED_VALUE"""),"Dhaka")</f>
        <v>Dhaka</v>
      </c>
      <c r="E2" s="1" t="str">
        <f ca="1">IFERROR(__xludf.DUMMYFUNCTION("""COMPUTED_VALUE"""),"Adabor")</f>
        <v>Adabor</v>
      </c>
      <c r="F2" s="1" t="str">
        <f ca="1">IFERROR(__xludf.DUMMYFUNCTION("""COMPUTED_VALUE"""),"Rice,Soybean Oil")</f>
        <v>Rice,Soybean Oil</v>
      </c>
      <c r="G2" s="1">
        <f ca="1">IFERROR(__xludf.DUMMYFUNCTION("""COMPUTED_VALUE"""),67)</f>
        <v>67</v>
      </c>
      <c r="H2" s="1"/>
      <c r="I2" s="1" t="str">
        <f ca="1">IFERROR(__xludf.DUMMYFUNCTION("""COMPUTED_VALUE"""),"Packet")</f>
        <v>Packet</v>
      </c>
      <c r="J2" s="1" t="str">
        <f ca="1">IFERROR(__xludf.DUMMYFUNCTION("""COMPUTED_VALUE"""),"Miniket")</f>
        <v>Miniket</v>
      </c>
      <c r="K2" s="1" t="str">
        <f ca="1">IFERROR(__xludf.DUMMYFUNCTION("""COMPUTED_VALUE"""),"Online/Supershop")</f>
        <v>Online/Supershop</v>
      </c>
      <c r="L2" s="1" t="str">
        <f ca="1">IFERROR(__xludf.DUMMYFUNCTION("""COMPUTED_VALUE"""),"Agora")</f>
        <v>Agora</v>
      </c>
      <c r="M2" s="1"/>
      <c r="N2" s="1"/>
      <c r="O2" s="1"/>
      <c r="P2" s="1"/>
      <c r="Q2" s="1"/>
      <c r="R2" s="1"/>
      <c r="S2" s="1"/>
      <c r="T2" s="1"/>
      <c r="U2" s="1"/>
      <c r="V2" s="1"/>
      <c r="W2" s="1">
        <f ca="1">IFERROR(__xludf.DUMMYFUNCTION("""COMPUTED_VALUE"""),167)</f>
        <v>167</v>
      </c>
      <c r="X2" s="1"/>
      <c r="Y2" s="1" t="str">
        <f ca="1">IFERROR(__xludf.DUMMYFUNCTION("""COMPUTED_VALUE"""),"Bottle")</f>
        <v>Bottle</v>
      </c>
      <c r="Z2" s="1" t="str">
        <f ca="1">IFERROR(__xludf.DUMMYFUNCTION("""COMPUTED_VALUE"""),"Online/Supershop")</f>
        <v>Online/Supershop</v>
      </c>
      <c r="AA2" s="1" t="str">
        <f ca="1">IFERROR(__xludf.DUMMYFUNCTION("""COMPUTED_VALUE"""),"Agora")</f>
        <v>Agora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>
      <c r="A3" s="1" t="str">
        <f ca="1">IFERROR(__xludf.DUMMYFUNCTION("""COMPUTED_VALUE"""),"0e3b61f1-8e21-4f05-aea0-b7226a0946e6")</f>
        <v>0e3b61f1-8e21-4f05-aea0-b7226a0946e6</v>
      </c>
      <c r="B3" s="2">
        <f ca="1">IFERROR(__xludf.DUMMYFUNCTION("""COMPUTED_VALUE"""),45626.9920833333)</f>
        <v>45626.992083333302</v>
      </c>
      <c r="C3" s="3" t="s">
        <v>1</v>
      </c>
      <c r="D3" s="1" t="str">
        <f ca="1">IFERROR(__xludf.DUMMYFUNCTION("""COMPUTED_VALUE"""),"Dhaka")</f>
        <v>Dhaka</v>
      </c>
      <c r="E3" s="1" t="str">
        <f ca="1">IFERROR(__xludf.DUMMYFUNCTION("""COMPUTED_VALUE"""),"Dhanmondi")</f>
        <v>Dhanmondi</v>
      </c>
      <c r="F3" s="1" t="str">
        <f ca="1">IFERROR(__xludf.DUMMYFUNCTION("""COMPUTED_VALUE"""),"Rice,Soybean Oil")</f>
        <v>Rice,Soybean Oil</v>
      </c>
      <c r="G3" s="1">
        <f ca="1">IFERROR(__xludf.DUMMYFUNCTION("""COMPUTED_VALUE"""),66)</f>
        <v>66</v>
      </c>
      <c r="H3" s="1"/>
      <c r="I3" s="1" t="str">
        <f ca="1">IFERROR(__xludf.DUMMYFUNCTION("""COMPUTED_VALUE"""),"Packet")</f>
        <v>Packet</v>
      </c>
      <c r="J3" s="1" t="str">
        <f ca="1">IFERROR(__xludf.DUMMYFUNCTION("""COMPUTED_VALUE"""),"Miniket")</f>
        <v>Miniket</v>
      </c>
      <c r="K3" s="1" t="str">
        <f ca="1">IFERROR(__xludf.DUMMYFUNCTION("""COMPUTED_VALUE"""),"Online/Supershop")</f>
        <v>Online/Supershop</v>
      </c>
      <c r="L3" s="1" t="str">
        <f ca="1">IFERROR(__xludf.DUMMYFUNCTION("""COMPUTED_VALUE"""),"Unimart")</f>
        <v>Unimart</v>
      </c>
      <c r="M3" s="1"/>
      <c r="N3" s="1"/>
      <c r="O3" s="1"/>
      <c r="P3" s="1"/>
      <c r="Q3" s="1"/>
      <c r="R3" s="1"/>
      <c r="S3" s="1"/>
      <c r="T3" s="1"/>
      <c r="U3" s="1"/>
      <c r="V3" s="1"/>
      <c r="W3" s="1">
        <f ca="1">IFERROR(__xludf.DUMMYFUNCTION("""COMPUTED_VALUE"""),167)</f>
        <v>167</v>
      </c>
      <c r="X3" s="1"/>
      <c r="Y3" s="1" t="str">
        <f ca="1">IFERROR(__xludf.DUMMYFUNCTION("""COMPUTED_VALUE"""),"Bottle")</f>
        <v>Bottle</v>
      </c>
      <c r="Z3" s="1" t="str">
        <f ca="1">IFERROR(__xludf.DUMMYFUNCTION("""COMPUTED_VALUE"""),"Online/Supershop")</f>
        <v>Online/Supershop</v>
      </c>
      <c r="AA3" s="1" t="str">
        <f ca="1">IFERROR(__xludf.DUMMYFUNCTION("""COMPUTED_VALUE"""),"Unimart")</f>
        <v>Unimart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>
      <c r="A4" s="1" t="str">
        <f ca="1">IFERROR(__xludf.DUMMYFUNCTION("""COMPUTED_VALUE"""),"8d07e7ca-e22f-44be-b5c6-3eb9a8ec71c1")</f>
        <v>8d07e7ca-e22f-44be-b5c6-3eb9a8ec71c1</v>
      </c>
      <c r="B4" s="2">
        <f ca="1">IFERROR(__xludf.DUMMYFUNCTION("""COMPUTED_VALUE"""),45627.189224537)</f>
        <v>45627.189224537004</v>
      </c>
      <c r="C4" s="3" t="s">
        <v>2</v>
      </c>
      <c r="D4" s="1" t="str">
        <f ca="1">IFERROR(__xludf.DUMMYFUNCTION("""COMPUTED_VALUE"""),"Dhaka")</f>
        <v>Dhaka</v>
      </c>
      <c r="E4" s="1" t="str">
        <f ca="1">IFERROR(__xludf.DUMMYFUNCTION("""COMPUTED_VALUE"""),"Badda")</f>
        <v>Badda</v>
      </c>
      <c r="F4" s="1" t="str">
        <f ca="1">IFERROR(__xludf.DUMMYFUNCTION("""COMPUTED_VALUE"""),"Rice,Soybean Oil")</f>
        <v>Rice,Soybean Oil</v>
      </c>
      <c r="G4" s="1">
        <f ca="1">IFERROR(__xludf.DUMMYFUNCTION("""COMPUTED_VALUE"""),72)</f>
        <v>72</v>
      </c>
      <c r="H4" s="1"/>
      <c r="I4" s="1" t="str">
        <f ca="1">IFERROR(__xludf.DUMMYFUNCTION("""COMPUTED_VALUE"""),"Packet")</f>
        <v>Packet</v>
      </c>
      <c r="J4" s="1" t="str">
        <f ca="1">IFERROR(__xludf.DUMMYFUNCTION("""COMPUTED_VALUE"""),"Miniket")</f>
        <v>Miniket</v>
      </c>
      <c r="K4" s="1" t="str">
        <f ca="1">IFERROR(__xludf.DUMMYFUNCTION("""COMPUTED_VALUE"""),"Online/Supershop")</f>
        <v>Online/Supershop</v>
      </c>
      <c r="L4" s="1" t="str">
        <f ca="1">IFERROR(__xludf.DUMMYFUNCTION("""COMPUTED_VALUE"""),"Shwapno")</f>
        <v>Shwapno</v>
      </c>
      <c r="M4" s="1"/>
      <c r="N4" s="1"/>
      <c r="O4" s="1"/>
      <c r="P4" s="1"/>
      <c r="Q4" s="1"/>
      <c r="R4" s="1"/>
      <c r="S4" s="1"/>
      <c r="T4" s="1"/>
      <c r="U4" s="1"/>
      <c r="V4" s="1"/>
      <c r="W4" s="1">
        <f ca="1">IFERROR(__xludf.DUMMYFUNCTION("""COMPUTED_VALUE"""),170)</f>
        <v>170</v>
      </c>
      <c r="X4" s="1"/>
      <c r="Y4" s="1" t="str">
        <f ca="1">IFERROR(__xludf.DUMMYFUNCTION("""COMPUTED_VALUE"""),"Bottle")</f>
        <v>Bottle</v>
      </c>
      <c r="Z4" s="1" t="str">
        <f ca="1">IFERROR(__xludf.DUMMYFUNCTION("""COMPUTED_VALUE"""),"Online/Supershop")</f>
        <v>Online/Supershop</v>
      </c>
      <c r="AA4" s="1" t="str">
        <f ca="1">IFERROR(__xludf.DUMMYFUNCTION("""COMPUTED_VALUE"""),"Shwapno")</f>
        <v>Shwapno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>
      <c r="A5" s="1" t="str">
        <f ca="1">IFERROR(__xludf.DUMMYFUNCTION("""COMPUTED_VALUE"""),"988acbef-9e63-4ab0-aea6-b3baa020c32f")</f>
        <v>988acbef-9e63-4ab0-aea6-b3baa020c32f</v>
      </c>
      <c r="B5" s="2">
        <f ca="1">IFERROR(__xludf.DUMMYFUNCTION("""COMPUTED_VALUE"""),45628.2750462962)</f>
        <v>45628.275046296199</v>
      </c>
      <c r="C5" s="3" t="s">
        <v>3</v>
      </c>
      <c r="D5" s="1" t="str">
        <f ca="1">IFERROR(__xludf.DUMMYFUNCTION("""COMPUTED_VALUE"""),"Dhaka")</f>
        <v>Dhaka</v>
      </c>
      <c r="E5" s="1" t="str">
        <f ca="1">IFERROR(__xludf.DUMMYFUNCTION("""COMPUTED_VALUE"""),"Mohammadpur")</f>
        <v>Mohammadpur</v>
      </c>
      <c r="F5" s="1" t="str">
        <f ca="1">IFERROR(__xludf.DUMMYFUNCTION("""COMPUTED_VALUE"""),"Sugar,Green Chilli")</f>
        <v>Sugar,Green Chilli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>
        <f ca="1">IFERROR(__xludf.DUMMYFUNCTION("""COMPUTED_VALUE"""),185)</f>
        <v>185</v>
      </c>
      <c r="AH5" s="1"/>
      <c r="AI5" s="1" t="str">
        <f ca="1">IFERROR(__xludf.DUMMYFUNCTION("""COMPUTED_VALUE"""),"Deshi")</f>
        <v>Deshi</v>
      </c>
      <c r="AJ5" s="1" t="str">
        <f ca="1">IFERROR(__xludf.DUMMYFUNCTION("""COMPUTED_VALUE"""),"Loose")</f>
        <v>Loose</v>
      </c>
      <c r="AK5" s="1" t="str">
        <f ca="1">IFERROR(__xludf.DUMMYFUNCTION("""COMPUTED_VALUE"""),"Traditional Shop")</f>
        <v>Traditional Shop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>
        <f ca="1">IFERROR(__xludf.DUMMYFUNCTION("""COMPUTED_VALUE"""),120)</f>
        <v>120</v>
      </c>
      <c r="BL5" s="1"/>
      <c r="BM5" s="1" t="str">
        <f ca="1">IFERROR(__xludf.DUMMYFUNCTION("""COMPUTED_VALUE"""),"Traditional Shop")</f>
        <v>Traditional Shop</v>
      </c>
      <c r="BN5" s="1"/>
      <c r="BO5" s="1"/>
    </row>
    <row r="6" spans="1:67">
      <c r="A6" s="1" t="str">
        <f ca="1">IFERROR(__xludf.DUMMYFUNCTION("""COMPUTED_VALUE"""),"c66083e5-1cd2-4697-856b-31c3f1e3b00d")</f>
        <v>c66083e5-1cd2-4697-856b-31c3f1e3b00d</v>
      </c>
      <c r="B6" s="2">
        <f ca="1">IFERROR(__xludf.DUMMYFUNCTION("""COMPUTED_VALUE"""),45629.6844097222)</f>
        <v>45629.684409722198</v>
      </c>
      <c r="C6" s="3" t="s">
        <v>4</v>
      </c>
      <c r="D6" s="1" t="str">
        <f ca="1">IFERROR(__xludf.DUMMYFUNCTION("""COMPUTED_VALUE"""),"Dhaka")</f>
        <v>Dhaka</v>
      </c>
      <c r="E6" s="1" t="str">
        <f ca="1">IFERROR(__xludf.DUMMYFUNCTION("""COMPUTED_VALUE"""),"Pallabi")</f>
        <v>Pallabi</v>
      </c>
      <c r="F6" s="1" t="str">
        <f ca="1">IFERROR(__xludf.DUMMYFUNCTION("""COMPUTED_VALUE"""),"Rice,Soybean Oil")</f>
        <v>Rice,Soybean Oil</v>
      </c>
      <c r="G6" s="1">
        <f ca="1">IFERROR(__xludf.DUMMYFUNCTION("""COMPUTED_VALUE"""),72)</f>
        <v>72</v>
      </c>
      <c r="H6" s="1"/>
      <c r="I6" s="1" t="str">
        <f ca="1">IFERROR(__xludf.DUMMYFUNCTION("""COMPUTED_VALUE"""),"Packet")</f>
        <v>Packet</v>
      </c>
      <c r="J6" s="1" t="str">
        <f ca="1">IFERROR(__xludf.DUMMYFUNCTION("""COMPUTED_VALUE"""),"Miniket")</f>
        <v>Miniket</v>
      </c>
      <c r="K6" s="1" t="str">
        <f ca="1">IFERROR(__xludf.DUMMYFUNCTION("""COMPUTED_VALUE"""),"Traditional Shop")</f>
        <v>Traditional Shop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>
        <f ca="1">IFERROR(__xludf.DUMMYFUNCTION("""COMPUTED_VALUE"""),180)</f>
        <v>180</v>
      </c>
      <c r="X6" s="1"/>
      <c r="Y6" s="1" t="str">
        <f ca="1">IFERROR(__xludf.DUMMYFUNCTION("""COMPUTED_VALUE"""),"Bottle")</f>
        <v>Bottle</v>
      </c>
      <c r="Z6" s="1" t="str">
        <f ca="1">IFERROR(__xludf.DUMMYFUNCTION("""COMPUTED_VALUE"""),"Traditional Shop")</f>
        <v>Traditional Shop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>
      <c r="A7" s="1" t="str">
        <f ca="1">IFERROR(__xludf.DUMMYFUNCTION("""COMPUTED_VALUE"""),"228625d6-bc6c-4776-b20b-8ac43923c8d2")</f>
        <v>228625d6-bc6c-4776-b20b-8ac43923c8d2</v>
      </c>
      <c r="B7" s="2">
        <f ca="1">IFERROR(__xludf.DUMMYFUNCTION("""COMPUTED_VALUE"""),45628.5041666666)</f>
        <v>45628.5041666666</v>
      </c>
      <c r="C7" s="3" t="s">
        <v>5</v>
      </c>
      <c r="D7" s="1" t="str">
        <f ca="1">IFERROR(__xludf.DUMMYFUNCTION("""COMPUTED_VALUE"""),"Dhaka")</f>
        <v>Dhaka</v>
      </c>
      <c r="E7" s="1" t="str">
        <f ca="1">IFERROR(__xludf.DUMMYFUNCTION("""COMPUTED_VALUE"""),"Mohammadpur")</f>
        <v>Mohammadpur</v>
      </c>
      <c r="F7" s="1" t="str">
        <f ca="1">IFERROR(__xludf.DUMMYFUNCTION("""COMPUTED_VALUE"""),"Rice,Lentil,Flour,Soybean Oil,Salt,Eggs,Potato,Onion,Green Chilli")</f>
        <v>Rice,Lentil,Flour,Soybean Oil,Salt,Eggs,Potato,Onion,Green Chilli</v>
      </c>
      <c r="G7" s="1">
        <f ca="1">IFERROR(__xludf.DUMMYFUNCTION("""COMPUTED_VALUE"""),73)</f>
        <v>73</v>
      </c>
      <c r="H7" s="1"/>
      <c r="I7" s="1" t="str">
        <f ca="1">IFERROR(__xludf.DUMMYFUNCTION("""COMPUTED_VALUE"""),"Packet")</f>
        <v>Packet</v>
      </c>
      <c r="J7" s="1" t="str">
        <f ca="1">IFERROR(__xludf.DUMMYFUNCTION("""COMPUTED_VALUE"""),"Miniket")</f>
        <v>Miniket</v>
      </c>
      <c r="K7" s="1" t="str">
        <f ca="1">IFERROR(__xludf.DUMMYFUNCTION("""COMPUTED_VALUE"""),"Online/Supershop")</f>
        <v>Online/Supershop</v>
      </c>
      <c r="L7" s="1" t="str">
        <f ca="1">IFERROR(__xludf.DUMMYFUNCTION("""COMPUTED_VALUE"""),"Shwapno")</f>
        <v>Shwapno</v>
      </c>
      <c r="M7" s="1">
        <f ca="1">IFERROR(__xludf.DUMMYFUNCTION("""COMPUTED_VALUE"""),60)</f>
        <v>60</v>
      </c>
      <c r="N7" s="1"/>
      <c r="O7" s="1" t="str">
        <f ca="1">IFERROR(__xludf.DUMMYFUNCTION("""COMPUTED_VALUE"""),"Packet")</f>
        <v>Packet</v>
      </c>
      <c r="P7" s="1" t="str">
        <f ca="1">IFERROR(__xludf.DUMMYFUNCTION("""COMPUTED_VALUE"""),"Online/Supershop")</f>
        <v>Online/Supershop</v>
      </c>
      <c r="Q7" s="1" t="str">
        <f ca="1">IFERROR(__xludf.DUMMYFUNCTION("""COMPUTED_VALUE"""),"Shwapno")</f>
        <v>Shwapno</v>
      </c>
      <c r="R7" s="1">
        <f ca="1">IFERROR(__xludf.DUMMYFUNCTION("""COMPUTED_VALUE"""),155)</f>
        <v>155</v>
      </c>
      <c r="S7" s="1"/>
      <c r="T7" s="1" t="str">
        <f ca="1">IFERROR(__xludf.DUMMYFUNCTION("""COMPUTED_VALUE"""),"Packet")</f>
        <v>Packet</v>
      </c>
      <c r="U7" s="1" t="str">
        <f ca="1">IFERROR(__xludf.DUMMYFUNCTION("""COMPUTED_VALUE"""),"Online/Supershop")</f>
        <v>Online/Supershop</v>
      </c>
      <c r="V7" s="1" t="str">
        <f ca="1">IFERROR(__xludf.DUMMYFUNCTION("""COMPUTED_VALUE"""),"Shwapno")</f>
        <v>Shwapno</v>
      </c>
      <c r="W7" s="1">
        <f ca="1">IFERROR(__xludf.DUMMYFUNCTION("""COMPUTED_VALUE"""),167)</f>
        <v>167</v>
      </c>
      <c r="X7" s="1"/>
      <c r="Y7" s="1" t="str">
        <f ca="1">IFERROR(__xludf.DUMMYFUNCTION("""COMPUTED_VALUE"""),"Bottle")</f>
        <v>Bottle</v>
      </c>
      <c r="Z7" s="1" t="str">
        <f ca="1">IFERROR(__xludf.DUMMYFUNCTION("""COMPUTED_VALUE"""),"Online/Supershop")</f>
        <v>Online/Supershop</v>
      </c>
      <c r="AA7" s="1" t="str">
        <f ca="1">IFERROR(__xludf.DUMMYFUNCTION("""COMPUTED_VALUE"""),"Shwapno")</f>
        <v>Shwapno</v>
      </c>
      <c r="AB7" s="1">
        <f ca="1">IFERROR(__xludf.DUMMYFUNCTION("""COMPUTED_VALUE"""),42)</f>
        <v>42</v>
      </c>
      <c r="AC7" s="1"/>
      <c r="AD7" s="1" t="str">
        <f ca="1">IFERROR(__xludf.DUMMYFUNCTION("""COMPUTED_VALUE"""),"Packet")</f>
        <v>Packet</v>
      </c>
      <c r="AE7" s="1" t="str">
        <f ca="1">IFERROR(__xludf.DUMMYFUNCTION("""COMPUTED_VALUE"""),"Online/Supershop")</f>
        <v>Online/Supershop</v>
      </c>
      <c r="AF7" s="1" t="str">
        <f ca="1">IFERROR(__xludf.DUMMYFUNCTION("""COMPUTED_VALUE"""),"Shwapno")</f>
        <v>Shwapno</v>
      </c>
      <c r="AG7" s="1"/>
      <c r="AH7" s="1"/>
      <c r="AI7" s="1"/>
      <c r="AJ7" s="1"/>
      <c r="AK7" s="1"/>
      <c r="AL7" s="1"/>
      <c r="AM7" s="1">
        <f ca="1">IFERROR(__xludf.DUMMYFUNCTION("""COMPUTED_VALUE"""),50)</f>
        <v>50</v>
      </c>
      <c r="AN7" s="1"/>
      <c r="AO7" s="1" t="str">
        <f ca="1">IFERROR(__xludf.DUMMYFUNCTION("""COMPUTED_VALUE"""),"Online/Supershop")</f>
        <v>Online/Supershop</v>
      </c>
      <c r="AP7" s="1" t="str">
        <f ca="1">IFERROR(__xludf.DUMMYFUNCTION("""COMPUTED_VALUE"""),"Shwapno")</f>
        <v>Shwapno</v>
      </c>
      <c r="AQ7" s="1"/>
      <c r="AR7" s="1"/>
      <c r="AS7" s="1"/>
      <c r="AT7" s="1"/>
      <c r="AU7" s="1"/>
      <c r="AV7" s="1">
        <f ca="1">IFERROR(__xludf.DUMMYFUNCTION("""COMPUTED_VALUE"""),70)</f>
        <v>70</v>
      </c>
      <c r="AW7" s="1"/>
      <c r="AX7" s="1" t="str">
        <f ca="1">IFERROR(__xludf.DUMMYFUNCTION("""COMPUTED_VALUE"""),"New Potato")</f>
        <v>New Potato</v>
      </c>
      <c r="AY7" s="1" t="str">
        <f ca="1">IFERROR(__xludf.DUMMYFUNCTION("""COMPUTED_VALUE"""),"Online/Supershop")</f>
        <v>Online/Supershop</v>
      </c>
      <c r="AZ7" s="1" t="str">
        <f ca="1">IFERROR(__xludf.DUMMYFUNCTION("""COMPUTED_VALUE"""),"Shwapno")</f>
        <v>Shwapno</v>
      </c>
      <c r="BA7" s="1"/>
      <c r="BB7" s="1"/>
      <c r="BC7" s="1"/>
      <c r="BD7" s="1"/>
      <c r="BE7" s="1"/>
      <c r="BF7" s="1">
        <f ca="1">IFERROR(__xludf.DUMMYFUNCTION("""COMPUTED_VALUE"""),120)</f>
        <v>120</v>
      </c>
      <c r="BG7" s="1"/>
      <c r="BH7" s="1" t="str">
        <f ca="1">IFERROR(__xludf.DUMMYFUNCTION("""COMPUTED_VALUE"""),"Deshi")</f>
        <v>Deshi</v>
      </c>
      <c r="BI7" s="1" t="str">
        <f ca="1">IFERROR(__xludf.DUMMYFUNCTION("""COMPUTED_VALUE"""),"Online/Supershop")</f>
        <v>Online/Supershop</v>
      </c>
      <c r="BJ7" s="1" t="str">
        <f ca="1">IFERROR(__xludf.DUMMYFUNCTION("""COMPUTED_VALUE"""),"Shwapno")</f>
        <v>Shwapno</v>
      </c>
      <c r="BK7" s="1">
        <f ca="1">IFERROR(__xludf.DUMMYFUNCTION("""COMPUTED_VALUE"""),100)</f>
        <v>100</v>
      </c>
      <c r="BL7" s="1"/>
      <c r="BM7" s="1" t="str">
        <f ca="1">IFERROR(__xludf.DUMMYFUNCTION("""COMPUTED_VALUE"""),"Online/Supershop")</f>
        <v>Online/Supershop</v>
      </c>
      <c r="BN7" s="1" t="str">
        <f ca="1">IFERROR(__xludf.DUMMYFUNCTION("""COMPUTED_VALUE"""),"Shwapno")</f>
        <v>Shwapno</v>
      </c>
      <c r="BO7" s="1"/>
    </row>
    <row r="8" spans="1:67">
      <c r="A8" s="1" t="str">
        <f ca="1">IFERROR(__xludf.DUMMYFUNCTION("""COMPUTED_VALUE"""),"d7ed0df1-13ae-4691-a3a5-55d0dafaffc8")</f>
        <v>d7ed0df1-13ae-4691-a3a5-55d0dafaffc8</v>
      </c>
      <c r="B8" s="2">
        <f ca="1">IFERROR(__xludf.DUMMYFUNCTION("""COMPUTED_VALUE"""),45639.3546875)</f>
        <v>45639.354687500003</v>
      </c>
      <c r="C8" s="3" t="s">
        <v>6</v>
      </c>
      <c r="D8" s="1" t="str">
        <f ca="1">IFERROR(__xludf.DUMMYFUNCTION("""COMPUTED_VALUE"""),"Dhaka")</f>
        <v>Dhaka</v>
      </c>
      <c r="E8" s="1" t="str">
        <f ca="1">IFERROR(__xludf.DUMMYFUNCTION("""COMPUTED_VALUE"""),"Mohammadpur")</f>
        <v>Mohammadpur</v>
      </c>
      <c r="F8" s="1" t="str">
        <f ca="1">IFERROR(__xludf.DUMMYFUNCTION("""COMPUTED_VALUE"""),"Rice,Flour,Lentil,Soybean Oil,Sugar,Salt,Eggs,Chicken,Potato,Eggplant,Green Chilli,Onion")</f>
        <v>Rice,Flour,Lentil,Soybean Oil,Sugar,Salt,Eggs,Chicken,Potato,Eggplant,Green Chilli,Onion</v>
      </c>
      <c r="G8" s="1">
        <f ca="1">IFERROR(__xludf.DUMMYFUNCTION("""COMPUTED_VALUE"""),75)</f>
        <v>75</v>
      </c>
      <c r="H8" s="1"/>
      <c r="I8" s="1" t="str">
        <f ca="1">IFERROR(__xludf.DUMMYFUNCTION("""COMPUTED_VALUE"""),"Loose")</f>
        <v>Loose</v>
      </c>
      <c r="J8" s="1" t="str">
        <f ca="1">IFERROR(__xludf.DUMMYFUNCTION("""COMPUTED_VALUE"""),"Miniket")</f>
        <v>Miniket</v>
      </c>
      <c r="K8" s="1" t="str">
        <f ca="1">IFERROR(__xludf.DUMMYFUNCTION("""COMPUTED_VALUE"""),"Online/Supershop")</f>
        <v>Online/Supershop</v>
      </c>
      <c r="L8" s="1" t="str">
        <f ca="1">IFERROR(__xludf.DUMMYFUNCTION("""COMPUTED_VALUE"""),"Shwapno")</f>
        <v>Shwapno</v>
      </c>
      <c r="M8" s="1">
        <f ca="1">IFERROR(__xludf.DUMMYFUNCTION("""COMPUTED_VALUE"""),74)</f>
        <v>74</v>
      </c>
      <c r="N8" s="1"/>
      <c r="O8" s="1" t="str">
        <f ca="1">IFERROR(__xludf.DUMMYFUNCTION("""COMPUTED_VALUE"""),"Packet")</f>
        <v>Packet</v>
      </c>
      <c r="P8" s="1" t="str">
        <f ca="1">IFERROR(__xludf.DUMMYFUNCTION("""COMPUTED_VALUE"""),"Online/Supershop")</f>
        <v>Online/Supershop</v>
      </c>
      <c r="Q8" s="1" t="str">
        <f ca="1">IFERROR(__xludf.DUMMYFUNCTION("""COMPUTED_VALUE"""),"Shwapno")</f>
        <v>Shwapno</v>
      </c>
      <c r="R8" s="1">
        <f ca="1">IFERROR(__xludf.DUMMYFUNCTION("""COMPUTED_VALUE"""),165)</f>
        <v>165</v>
      </c>
      <c r="S8" s="1"/>
      <c r="T8" s="1" t="str">
        <f ca="1">IFERROR(__xludf.DUMMYFUNCTION("""COMPUTED_VALUE"""),"Packet")</f>
        <v>Packet</v>
      </c>
      <c r="U8" s="1" t="str">
        <f ca="1">IFERROR(__xludf.DUMMYFUNCTION("""COMPUTED_VALUE"""),"Online/Supershop")</f>
        <v>Online/Supershop</v>
      </c>
      <c r="V8" s="1"/>
      <c r="W8" s="1">
        <f ca="1">IFERROR(__xludf.DUMMYFUNCTION("""COMPUTED_VALUE"""),180)</f>
        <v>180</v>
      </c>
      <c r="X8" s="1"/>
      <c r="Y8" s="1" t="str">
        <f ca="1">IFERROR(__xludf.DUMMYFUNCTION("""COMPUTED_VALUE"""),"Bottle")</f>
        <v>Bottle</v>
      </c>
      <c r="Z8" s="1" t="str">
        <f ca="1">IFERROR(__xludf.DUMMYFUNCTION("""COMPUTED_VALUE"""),"Online/Supershop")</f>
        <v>Online/Supershop</v>
      </c>
      <c r="AA8" s="1" t="str">
        <f ca="1">IFERROR(__xludf.DUMMYFUNCTION("""COMPUTED_VALUE"""),"Shwapno")</f>
        <v>Shwapno</v>
      </c>
      <c r="AB8" s="1">
        <f ca="1">IFERROR(__xludf.DUMMYFUNCTION("""COMPUTED_VALUE"""),35)</f>
        <v>35</v>
      </c>
      <c r="AC8" s="1"/>
      <c r="AD8" s="1" t="str">
        <f ca="1">IFERROR(__xludf.DUMMYFUNCTION("""COMPUTED_VALUE"""),"Packet")</f>
        <v>Packet</v>
      </c>
      <c r="AE8" s="1" t="str">
        <f ca="1">IFERROR(__xludf.DUMMYFUNCTION("""COMPUTED_VALUE"""),"Online/Supershop")</f>
        <v>Online/Supershop</v>
      </c>
      <c r="AF8" s="1" t="str">
        <f ca="1">IFERROR(__xludf.DUMMYFUNCTION("""COMPUTED_VALUE"""),"Shwapno")</f>
        <v>Shwapno</v>
      </c>
      <c r="AG8" s="1">
        <f ca="1">IFERROR(__xludf.DUMMYFUNCTION("""COMPUTED_VALUE"""),125)</f>
        <v>125</v>
      </c>
      <c r="AH8" s="1"/>
      <c r="AI8" s="1" t="str">
        <f ca="1">IFERROR(__xludf.DUMMYFUNCTION("""COMPUTED_VALUE"""),"Deshi")</f>
        <v>Deshi</v>
      </c>
      <c r="AJ8" s="1" t="str">
        <f ca="1">IFERROR(__xludf.DUMMYFUNCTION("""COMPUTED_VALUE"""),"Packet")</f>
        <v>Packet</v>
      </c>
      <c r="AK8" s="1" t="str">
        <f ca="1">IFERROR(__xludf.DUMMYFUNCTION("""COMPUTED_VALUE"""),"Online/Supershop")</f>
        <v>Online/Supershop</v>
      </c>
      <c r="AL8" s="1" t="str">
        <f ca="1">IFERROR(__xludf.DUMMYFUNCTION("""COMPUTED_VALUE"""),"Shwapno")</f>
        <v>Shwapno</v>
      </c>
      <c r="AM8" s="1">
        <f ca="1">IFERROR(__xludf.DUMMYFUNCTION("""COMPUTED_VALUE"""),50)</f>
        <v>50</v>
      </c>
      <c r="AN8" s="1"/>
      <c r="AO8" s="1" t="str">
        <f ca="1">IFERROR(__xludf.DUMMYFUNCTION("""COMPUTED_VALUE"""),"Traditional Shop")</f>
        <v>Traditional Shop</v>
      </c>
      <c r="AP8" s="1"/>
      <c r="AQ8" s="1">
        <f ca="1">IFERROR(__xludf.DUMMYFUNCTION("""COMPUTED_VALUE"""),340)</f>
        <v>340</v>
      </c>
      <c r="AR8" s="1"/>
      <c r="AS8" s="1" t="str">
        <f ca="1">IFERROR(__xludf.DUMMYFUNCTION("""COMPUTED_VALUE"""),"Processed without skin")</f>
        <v>Processed without skin</v>
      </c>
      <c r="AT8" s="1" t="str">
        <f ca="1">IFERROR(__xludf.DUMMYFUNCTION("""COMPUTED_VALUE"""),"Online/Supershop")</f>
        <v>Online/Supershop</v>
      </c>
      <c r="AU8" s="1" t="str">
        <f ca="1">IFERROR(__xludf.DUMMYFUNCTION("""COMPUTED_VALUE"""),"Shwapno")</f>
        <v>Shwapno</v>
      </c>
      <c r="AV8" s="1">
        <f ca="1">IFERROR(__xludf.DUMMYFUNCTION("""COMPUTED_VALUE"""),80)</f>
        <v>80</v>
      </c>
      <c r="AW8" s="1"/>
      <c r="AX8" s="1" t="str">
        <f ca="1">IFERROR(__xludf.DUMMYFUNCTION("""COMPUTED_VALUE"""),"New Potato")</f>
        <v>New Potato</v>
      </c>
      <c r="AY8" s="1" t="str">
        <f ca="1">IFERROR(__xludf.DUMMYFUNCTION("""COMPUTED_VALUE"""),"VAN")</f>
        <v>VAN</v>
      </c>
      <c r="AZ8" s="1"/>
      <c r="BA8" s="1">
        <f ca="1">IFERROR(__xludf.DUMMYFUNCTION("""COMPUTED_VALUE"""),120)</f>
        <v>120</v>
      </c>
      <c r="BB8" s="1"/>
      <c r="BC8" s="1" t="str">
        <f ca="1">IFERROR(__xludf.DUMMYFUNCTION("""COMPUTED_VALUE"""),"gol")</f>
        <v>gol</v>
      </c>
      <c r="BD8" s="1" t="str">
        <f ca="1">IFERROR(__xludf.DUMMYFUNCTION("""COMPUTED_VALUE"""),"VAN")</f>
        <v>VAN</v>
      </c>
      <c r="BE8" s="1"/>
      <c r="BF8" s="1">
        <f ca="1">IFERROR(__xludf.DUMMYFUNCTION("""COMPUTED_VALUE"""),100)</f>
        <v>100</v>
      </c>
      <c r="BG8" s="1"/>
      <c r="BH8" s="1" t="str">
        <f ca="1">IFERROR(__xludf.DUMMYFUNCTION("""COMPUTED_VALUE"""),"Deshi")</f>
        <v>Deshi</v>
      </c>
      <c r="BI8" s="1" t="str">
        <f ca="1">IFERROR(__xludf.DUMMYFUNCTION("""COMPUTED_VALUE"""),"VAN")</f>
        <v>VAN</v>
      </c>
      <c r="BJ8" s="1"/>
      <c r="BK8" s="1">
        <f ca="1">IFERROR(__xludf.DUMMYFUNCTION("""COMPUTED_VALUE"""),75)</f>
        <v>75</v>
      </c>
      <c r="BL8" s="1"/>
      <c r="BM8" s="1" t="str">
        <f ca="1">IFERROR(__xludf.DUMMYFUNCTION("""COMPUTED_VALUE"""),"Online/Supershop")</f>
        <v>Online/Supershop</v>
      </c>
      <c r="BN8" s="1" t="str">
        <f ca="1">IFERROR(__xludf.DUMMYFUNCTION("""COMPUTED_VALUE"""),"Shwapno")</f>
        <v>Shwapno</v>
      </c>
      <c r="BO8" s="1"/>
    </row>
    <row r="9" spans="1:67">
      <c r="A9" s="1" t="str">
        <f ca="1">IFERROR(__xludf.DUMMYFUNCTION("""COMPUTED_VALUE"""),"70f25470-7afe-4eca-a9ac-0e4ed3bbecce")</f>
        <v>70f25470-7afe-4eca-a9ac-0e4ed3bbecce</v>
      </c>
      <c r="B9" s="2">
        <f ca="1">IFERROR(__xludf.DUMMYFUNCTION("""COMPUTED_VALUE"""),45639.4341898148)</f>
        <v>45639.434189814798</v>
      </c>
      <c r="C9" s="3" t="s">
        <v>7</v>
      </c>
      <c r="D9" s="1" t="str">
        <f ca="1">IFERROR(__xludf.DUMMYFUNCTION("""COMPUTED_VALUE"""),"Naogaon")</f>
        <v>Naogaon</v>
      </c>
      <c r="E9" s="1" t="str">
        <f ca="1">IFERROR(__xludf.DUMMYFUNCTION("""COMPUTED_VALUE"""),"Mahadebpur")</f>
        <v>Mahadebpur</v>
      </c>
      <c r="F9" s="1" t="str">
        <f ca="1">IFERROR(__xludf.DUMMYFUNCTION("""COMPUTED_VALUE"""),"Rice,Soybean Oil,Salt")</f>
        <v>Rice,Soybean Oil,Salt</v>
      </c>
      <c r="G9" s="1">
        <f ca="1">IFERROR(__xludf.DUMMYFUNCTION("""COMPUTED_VALUE"""),80)</f>
        <v>80</v>
      </c>
      <c r="H9" s="1"/>
      <c r="I9" s="1" t="str">
        <f ca="1">IFERROR(__xludf.DUMMYFUNCTION("""COMPUTED_VALUE"""),"Loose")</f>
        <v>Loose</v>
      </c>
      <c r="J9" s="1" t="str">
        <f ca="1">IFERROR(__xludf.DUMMYFUNCTION("""COMPUTED_VALUE"""),"Miniket")</f>
        <v>Miniket</v>
      </c>
      <c r="K9" s="1" t="str">
        <f ca="1">IFERROR(__xludf.DUMMYFUNCTION("""COMPUTED_VALUE"""),"Traditional Shop")</f>
        <v>Traditional Shop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>
        <f ca="1">IFERROR(__xludf.DUMMYFUNCTION("""COMPUTED_VALUE"""),190)</f>
        <v>190</v>
      </c>
      <c r="X9" s="1"/>
      <c r="Y9" s="1" t="str">
        <f ca="1">IFERROR(__xludf.DUMMYFUNCTION("""COMPUTED_VALUE"""),"Bottle")</f>
        <v>Bottle</v>
      </c>
      <c r="Z9" s="1" t="str">
        <f ca="1">IFERROR(__xludf.DUMMYFUNCTION("""COMPUTED_VALUE"""),"Traditional Shop")</f>
        <v>Traditional Shop</v>
      </c>
      <c r="AA9" s="1"/>
      <c r="AB9" s="1">
        <f ca="1">IFERROR(__xludf.DUMMYFUNCTION("""COMPUTED_VALUE"""),60)</f>
        <v>60</v>
      </c>
      <c r="AC9" s="1"/>
      <c r="AD9" s="1" t="str">
        <f ca="1">IFERROR(__xludf.DUMMYFUNCTION("""COMPUTED_VALUE"""),"Packet")</f>
        <v>Packet</v>
      </c>
      <c r="AE9" s="1" t="str">
        <f ca="1">IFERROR(__xludf.DUMMYFUNCTION("""COMPUTED_VALUE"""),"Traditional Shop")</f>
        <v>Traditional Shop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 t="str">
        <f ca="1">IFERROR(__xludf.DUMMYFUNCTION("""COMPUTED_VALUE"""),"Dummy")</f>
        <v>Dummy</v>
      </c>
    </row>
    <row r="10" spans="1:67">
      <c r="A10" s="1" t="str">
        <f ca="1">IFERROR(__xludf.DUMMYFUNCTION("""COMPUTED_VALUE"""),"96ac0237-9540-4781-b6a0-0e4f873d191b")</f>
        <v>96ac0237-9540-4781-b6a0-0e4f873d191b</v>
      </c>
      <c r="B10" s="2">
        <f ca="1">IFERROR(__xludf.DUMMYFUNCTION("""COMPUTED_VALUE"""),45639.4407060185)</f>
        <v>45639.440706018497</v>
      </c>
      <c r="C10" s="3" t="s">
        <v>8</v>
      </c>
      <c r="D10" s="1" t="str">
        <f ca="1">IFERROR(__xludf.DUMMYFUNCTION("""COMPUTED_VALUE"""),"Naogaon")</f>
        <v>Naogaon</v>
      </c>
      <c r="E10" s="1" t="str">
        <f ca="1">IFERROR(__xludf.DUMMYFUNCTION("""COMPUTED_VALUE"""),"Dhamoirhat")</f>
        <v>Dhamoirhat</v>
      </c>
      <c r="F10" s="1" t="str">
        <f ca="1">IFERROR(__xludf.DUMMYFUNCTION("""COMPUTED_VALUE"""),"Chicken")</f>
        <v>Chicken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>
        <f ca="1">IFERROR(__xludf.DUMMYFUNCTION("""COMPUTED_VALUE"""),165)</f>
        <v>165</v>
      </c>
      <c r="AR10" s="1"/>
      <c r="AS10" s="1" t="str">
        <f ca="1">IFERROR(__xludf.DUMMYFUNCTION("""COMPUTED_VALUE"""),"Live")</f>
        <v>Live</v>
      </c>
      <c r="AT10" s="1" t="str">
        <f ca="1">IFERROR(__xludf.DUMMYFUNCTION("""COMPUTED_VALUE"""),"Traditional Shop")</f>
        <v>Traditional Shop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>
      <c r="A11" s="1" t="str">
        <f ca="1">IFERROR(__xludf.DUMMYFUNCTION("""COMPUTED_VALUE"""),"b52f7f5c-4bde-44d5-a339-390139cc0b3d")</f>
        <v>b52f7f5c-4bde-44d5-a339-390139cc0b3d</v>
      </c>
      <c r="B11" s="2">
        <f ca="1">IFERROR(__xludf.DUMMYFUNCTION("""COMPUTED_VALUE"""),45639.4414004629)</f>
        <v>45639.4414004629</v>
      </c>
      <c r="C11" s="3" t="s">
        <v>8</v>
      </c>
      <c r="D11" s="1" t="str">
        <f ca="1">IFERROR(__xludf.DUMMYFUNCTION("""COMPUTED_VALUE"""),"Naogaon")</f>
        <v>Naogaon</v>
      </c>
      <c r="E11" s="1" t="str">
        <f ca="1">IFERROR(__xludf.DUMMYFUNCTION("""COMPUTED_VALUE"""),"Dhamoirhat")</f>
        <v>Dhamoirhat</v>
      </c>
      <c r="F11" s="1" t="str">
        <f ca="1">IFERROR(__xludf.DUMMYFUNCTION("""COMPUTED_VALUE"""),"Chicken")</f>
        <v>Chicken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>
        <f ca="1">IFERROR(__xludf.DUMMYFUNCTION("""COMPUTED_VALUE"""),290)</f>
        <v>290</v>
      </c>
      <c r="AR11" s="1"/>
      <c r="AS11" s="1" t="str">
        <f ca="1">IFERROR(__xludf.DUMMYFUNCTION("""COMPUTED_VALUE"""),"Live")</f>
        <v>Live</v>
      </c>
      <c r="AT11" s="1" t="str">
        <f ca="1">IFERROR(__xludf.DUMMYFUNCTION("""COMPUTED_VALUE"""),"Traditional Shop")</f>
        <v>Traditional Shop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>
      <c r="A12" s="1" t="str">
        <f ca="1">IFERROR(__xludf.DUMMYFUNCTION("""COMPUTED_VALUE"""),"802d4279-8756-4136-8623-64916901f86e")</f>
        <v>802d4279-8756-4136-8623-64916901f86e</v>
      </c>
      <c r="B12" s="2">
        <f ca="1">IFERROR(__xludf.DUMMYFUNCTION("""COMPUTED_VALUE"""),45639.5322222222)</f>
        <v>45639.532222222202</v>
      </c>
      <c r="C12" s="3" t="s">
        <v>9</v>
      </c>
      <c r="D12" s="1" t="str">
        <f ca="1">IFERROR(__xludf.DUMMYFUNCTION("""COMPUTED_VALUE"""),"Rajshahi")</f>
        <v>Rajshahi</v>
      </c>
      <c r="E12" s="1" t="str">
        <f ca="1">IFERROR(__xludf.DUMMYFUNCTION("""COMPUTED_VALUE"""),"Matihar")</f>
        <v>Matihar</v>
      </c>
      <c r="F12" s="1" t="str">
        <f ca="1">IFERROR(__xludf.DUMMYFUNCTION("""COMPUTED_VALUE"""),"Flour")</f>
        <v>Flour</v>
      </c>
      <c r="G12" s="1"/>
      <c r="H12" s="1"/>
      <c r="I12" s="1"/>
      <c r="J12" s="1"/>
      <c r="K12" s="1"/>
      <c r="L12" s="1"/>
      <c r="M12" s="1">
        <f ca="1">IFERROR(__xludf.DUMMYFUNCTION("""COMPUTED_VALUE"""),56)</f>
        <v>56</v>
      </c>
      <c r="N12" s="1"/>
      <c r="O12" s="1" t="str">
        <f ca="1">IFERROR(__xludf.DUMMYFUNCTION("""COMPUTED_VALUE"""),"Packet")</f>
        <v>Packet</v>
      </c>
      <c r="P12" s="1" t="str">
        <f ca="1">IFERROR(__xludf.DUMMYFUNCTION("""COMPUTED_VALUE"""),"Traditional Shop")</f>
        <v>Traditional Shop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>
      <c r="A13" s="1" t="str">
        <f ca="1">IFERROR(__xludf.DUMMYFUNCTION("""COMPUTED_VALUE"""),"71c3316e-9cfb-4e4c-bf4b-7de9c2acd876")</f>
        <v>71c3316e-9cfb-4e4c-bf4b-7de9c2acd876</v>
      </c>
      <c r="B13" s="2">
        <f ca="1">IFERROR(__xludf.DUMMYFUNCTION("""COMPUTED_VALUE"""),45639.5658796296)</f>
        <v>45639.565879629597</v>
      </c>
      <c r="C13" s="3" t="s">
        <v>8</v>
      </c>
      <c r="D13" s="1" t="str">
        <f ca="1">IFERROR(__xludf.DUMMYFUNCTION("""COMPUTED_VALUE"""),"Rajshahi")</f>
        <v>Rajshahi</v>
      </c>
      <c r="E13" s="1" t="str">
        <f ca="1">IFERROR(__xludf.DUMMYFUNCTION("""COMPUTED_VALUE"""),"Boalia")</f>
        <v>Boalia</v>
      </c>
      <c r="F13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13" s="1">
        <f ca="1">IFERROR(__xludf.DUMMYFUNCTION("""COMPUTED_VALUE"""),85)</f>
        <v>85</v>
      </c>
      <c r="H13" s="1"/>
      <c r="I13" s="1" t="str">
        <f ca="1">IFERROR(__xludf.DUMMYFUNCTION("""COMPUTED_VALUE"""),"Loose")</f>
        <v>Loose</v>
      </c>
      <c r="J13" s="1" t="str">
        <f ca="1">IFERROR(__xludf.DUMMYFUNCTION("""COMPUTED_VALUE"""),"Nazirshail")</f>
        <v>Nazirshail</v>
      </c>
      <c r="K13" s="1" t="str">
        <f ca="1">IFERROR(__xludf.DUMMYFUNCTION("""COMPUTED_VALUE"""),"Traditional Shop")</f>
        <v>Traditional Shop</v>
      </c>
      <c r="L13" s="1"/>
      <c r="M13" s="1">
        <f ca="1">IFERROR(__xludf.DUMMYFUNCTION("""COMPUTED_VALUE"""),48)</f>
        <v>48</v>
      </c>
      <c r="N13" s="1"/>
      <c r="O13" s="1" t="str">
        <f ca="1">IFERROR(__xludf.DUMMYFUNCTION("""COMPUTED_VALUE"""),"Packet")</f>
        <v>Packet</v>
      </c>
      <c r="P13" s="1" t="str">
        <f ca="1">IFERROR(__xludf.DUMMYFUNCTION("""COMPUTED_VALUE"""),"Traditional Shop")</f>
        <v>Traditional Shop</v>
      </c>
      <c r="Q13" s="1"/>
      <c r="R13" s="1">
        <f ca="1">IFERROR(__xludf.DUMMYFUNCTION("""COMPUTED_VALUE"""),105)</f>
        <v>105</v>
      </c>
      <c r="S13" s="1"/>
      <c r="T13" s="1" t="str">
        <f ca="1">IFERROR(__xludf.DUMMYFUNCTION("""COMPUTED_VALUE"""),"Loose")</f>
        <v>Loose</v>
      </c>
      <c r="U13" s="1" t="str">
        <f ca="1">IFERROR(__xludf.DUMMYFUNCTION("""COMPUTED_VALUE"""),"Traditional Shop")</f>
        <v>Traditional Shop</v>
      </c>
      <c r="V13" s="1"/>
      <c r="W13" s="1">
        <f ca="1">IFERROR(__xludf.DUMMYFUNCTION("""COMPUTED_VALUE"""),170)</f>
        <v>170</v>
      </c>
      <c r="X13" s="1"/>
      <c r="Y13" s="1" t="str">
        <f ca="1">IFERROR(__xludf.DUMMYFUNCTION("""COMPUTED_VALUE"""),"Loose")</f>
        <v>Loose</v>
      </c>
      <c r="Z13" s="1" t="str">
        <f ca="1">IFERROR(__xludf.DUMMYFUNCTION("""COMPUTED_VALUE"""),"Traditional Shop")</f>
        <v>Traditional Shop</v>
      </c>
      <c r="AA13" s="1"/>
      <c r="AB13" s="1">
        <f ca="1">IFERROR(__xludf.DUMMYFUNCTION("""COMPUTED_VALUE"""),25)</f>
        <v>25</v>
      </c>
      <c r="AC13" s="1"/>
      <c r="AD13" s="1" t="str">
        <f ca="1">IFERROR(__xludf.DUMMYFUNCTION("""COMPUTED_VALUE"""),"Loose")</f>
        <v>Loose</v>
      </c>
      <c r="AE13" s="1" t="str">
        <f ca="1">IFERROR(__xludf.DUMMYFUNCTION("""COMPUTED_VALUE"""),"Traditional Shop")</f>
        <v>Traditional Shop</v>
      </c>
      <c r="AF13" s="1"/>
      <c r="AG13" s="1">
        <f ca="1">IFERROR(__xludf.DUMMYFUNCTION("""COMPUTED_VALUE"""),128)</f>
        <v>128</v>
      </c>
      <c r="AH13" s="1"/>
      <c r="AI13" s="1" t="str">
        <f ca="1">IFERROR(__xludf.DUMMYFUNCTION("""COMPUTED_VALUE"""),"Deshi")</f>
        <v>Deshi</v>
      </c>
      <c r="AJ13" s="1" t="str">
        <f ca="1">IFERROR(__xludf.DUMMYFUNCTION("""COMPUTED_VALUE"""),"Loose")</f>
        <v>Loose</v>
      </c>
      <c r="AK13" s="1" t="str">
        <f ca="1">IFERROR(__xludf.DUMMYFUNCTION("""COMPUTED_VALUE"""),"Traditional Shop")</f>
        <v>Traditional Shop</v>
      </c>
      <c r="AL13" s="1"/>
      <c r="AM13" s="1">
        <f ca="1">IFERROR(__xludf.DUMMYFUNCTION("""COMPUTED_VALUE"""),46)</f>
        <v>46</v>
      </c>
      <c r="AN13" s="1"/>
      <c r="AO13" s="1" t="str">
        <f ca="1">IFERROR(__xludf.DUMMYFUNCTION("""COMPUTED_VALUE"""),"Traditional Shop")</f>
        <v>Traditional Shop</v>
      </c>
      <c r="AP13" s="1"/>
      <c r="AQ13" s="1">
        <f ca="1">IFERROR(__xludf.DUMMYFUNCTION("""COMPUTED_VALUE"""),290)</f>
        <v>290</v>
      </c>
      <c r="AR13" s="1"/>
      <c r="AS13" s="1" t="str">
        <f ca="1">IFERROR(__xludf.DUMMYFUNCTION("""COMPUTED_VALUE"""),"Processed with skin")</f>
        <v>Processed with skin</v>
      </c>
      <c r="AT13" s="1" t="str">
        <f ca="1">IFERROR(__xludf.DUMMYFUNCTION("""COMPUTED_VALUE"""),"Traditional Shop")</f>
        <v>Traditional Shop</v>
      </c>
      <c r="AU13" s="1"/>
      <c r="AV13" s="1">
        <f ca="1">IFERROR(__xludf.DUMMYFUNCTION("""COMPUTED_VALUE"""),120)</f>
        <v>120</v>
      </c>
      <c r="AW13" s="1"/>
      <c r="AX13" s="1" t="str">
        <f ca="1">IFERROR(__xludf.DUMMYFUNCTION("""COMPUTED_VALUE"""),"New Potato")</f>
        <v>New Potato</v>
      </c>
      <c r="AY13" s="1" t="str">
        <f ca="1">IFERROR(__xludf.DUMMYFUNCTION("""COMPUTED_VALUE"""),"Traditional Shop")</f>
        <v>Traditional Shop</v>
      </c>
      <c r="AZ13" s="1"/>
      <c r="BA13" s="1">
        <f ca="1">IFERROR(__xludf.DUMMYFUNCTION("""COMPUTED_VALUE"""),60)</f>
        <v>60</v>
      </c>
      <c r="BB13" s="1"/>
      <c r="BC13" s="1"/>
      <c r="BD13" s="1" t="str">
        <f ca="1">IFERROR(__xludf.DUMMYFUNCTION("""COMPUTED_VALUE"""),"Traditional Shop")</f>
        <v>Traditional Shop</v>
      </c>
      <c r="BE13" s="1"/>
      <c r="BF13" s="1">
        <f ca="1">IFERROR(__xludf.DUMMYFUNCTION("""COMPUTED_VALUE"""),70)</f>
        <v>70</v>
      </c>
      <c r="BG13" s="1"/>
      <c r="BH13" s="1" t="str">
        <f ca="1">IFERROR(__xludf.DUMMYFUNCTION("""COMPUTED_VALUE"""),"Indian")</f>
        <v>Indian</v>
      </c>
      <c r="BI13" s="1" t="str">
        <f ca="1">IFERROR(__xludf.DUMMYFUNCTION("""COMPUTED_VALUE"""),"Traditional Shop")</f>
        <v>Traditional Shop</v>
      </c>
      <c r="BJ13" s="1"/>
      <c r="BK13" s="1">
        <f ca="1">IFERROR(__xludf.DUMMYFUNCTION("""COMPUTED_VALUE"""),80)</f>
        <v>80</v>
      </c>
      <c r="BL13" s="1"/>
      <c r="BM13" s="1" t="str">
        <f ca="1">IFERROR(__xludf.DUMMYFUNCTION("""COMPUTED_VALUE"""),"Traditional Shop")</f>
        <v>Traditional Shop</v>
      </c>
      <c r="BN13" s="1"/>
      <c r="BO13" s="1"/>
    </row>
    <row r="14" spans="1:67">
      <c r="A14" s="1" t="str">
        <f ca="1">IFERROR(__xludf.DUMMYFUNCTION("""COMPUTED_VALUE"""),"2c702645-a666-4b1a-a901-07a8f405beb5")</f>
        <v>2c702645-a666-4b1a-a901-07a8f405beb5</v>
      </c>
      <c r="B14" s="2">
        <f ca="1">IFERROR(__xludf.DUMMYFUNCTION("""COMPUTED_VALUE"""),45639.5684953703)</f>
        <v>45639.568495370302</v>
      </c>
      <c r="C14" s="3" t="s">
        <v>8</v>
      </c>
      <c r="D14" s="1" t="str">
        <f ca="1">IFERROR(__xludf.DUMMYFUNCTION("""COMPUTED_VALUE"""),"Rajshahi")</f>
        <v>Rajshahi</v>
      </c>
      <c r="E14" s="1" t="str">
        <f ca="1">IFERROR(__xludf.DUMMYFUNCTION("""COMPUTED_VALUE"""),"Boalia")</f>
        <v>Boalia</v>
      </c>
      <c r="F14" s="1" t="str">
        <f ca="1">IFERROR(__xludf.DUMMYFUNCTION("""COMPUTED_VALUE"""),"Rice,Flour,Lentil,Salt,Eggs,Chicken,Potato,Eggplant,Onion")</f>
        <v>Rice,Flour,Lentil,Salt,Eggs,Chicken,Potato,Eggplant,Onion</v>
      </c>
      <c r="G14" s="1">
        <f ca="1">IFERROR(__xludf.DUMMYFUNCTION("""COMPUTED_VALUE"""),60)</f>
        <v>60</v>
      </c>
      <c r="H14" s="1"/>
      <c r="I14" s="1" t="str">
        <f ca="1">IFERROR(__xludf.DUMMYFUNCTION("""COMPUTED_VALUE"""),"Loose")</f>
        <v>Loose</v>
      </c>
      <c r="J14" s="1" t="str">
        <f ca="1">IFERROR(__xludf.DUMMYFUNCTION("""COMPUTED_VALUE"""),"Paijam")</f>
        <v>Paijam</v>
      </c>
      <c r="K14" s="1" t="str">
        <f ca="1">IFERROR(__xludf.DUMMYFUNCTION("""COMPUTED_VALUE"""),"Traditional Shop")</f>
        <v>Traditional Shop</v>
      </c>
      <c r="L14" s="1"/>
      <c r="M14" s="1">
        <f ca="1">IFERROR(__xludf.DUMMYFUNCTION("""COMPUTED_VALUE"""),60)</f>
        <v>60</v>
      </c>
      <c r="N14" s="1"/>
      <c r="O14" s="1" t="str">
        <f ca="1">IFERROR(__xludf.DUMMYFUNCTION("""COMPUTED_VALUE"""),"Loose")</f>
        <v>Loose</v>
      </c>
      <c r="P14" s="1" t="str">
        <f ca="1">IFERROR(__xludf.DUMMYFUNCTION("""COMPUTED_VALUE"""),"Traditional Shop")</f>
        <v>Traditional Shop</v>
      </c>
      <c r="Q14" s="1"/>
      <c r="R14" s="1">
        <f ca="1">IFERROR(__xludf.DUMMYFUNCTION("""COMPUTED_VALUE"""),110)</f>
        <v>110</v>
      </c>
      <c r="S14" s="1"/>
      <c r="T14" s="1" t="str">
        <f ca="1">IFERROR(__xludf.DUMMYFUNCTION("""COMPUTED_VALUE"""),"Loose")</f>
        <v>Loose</v>
      </c>
      <c r="U14" s="1"/>
      <c r="V14" s="1"/>
      <c r="W14" s="1"/>
      <c r="X14" s="1"/>
      <c r="Y14" s="1"/>
      <c r="Z14" s="1"/>
      <c r="AA14" s="1"/>
      <c r="AB14" s="1">
        <f ca="1">IFERROR(__xludf.DUMMYFUNCTION("""COMPUTED_VALUE"""),40)</f>
        <v>40</v>
      </c>
      <c r="AC14" s="1"/>
      <c r="AD14" s="1" t="str">
        <f ca="1">IFERROR(__xludf.DUMMYFUNCTION("""COMPUTED_VALUE"""),"Packet")</f>
        <v>Packet</v>
      </c>
      <c r="AE14" s="1" t="str">
        <f ca="1">IFERROR(__xludf.DUMMYFUNCTION("""COMPUTED_VALUE"""),"Traditional Shop")</f>
        <v>Traditional Shop</v>
      </c>
      <c r="AF14" s="1"/>
      <c r="AG14" s="1"/>
      <c r="AH14" s="1"/>
      <c r="AI14" s="1"/>
      <c r="AJ14" s="1"/>
      <c r="AK14" s="1"/>
      <c r="AL14" s="1"/>
      <c r="AM14" s="1">
        <f ca="1">IFERROR(__xludf.DUMMYFUNCTION("""COMPUTED_VALUE"""),48)</f>
        <v>48</v>
      </c>
      <c r="AN14" s="1"/>
      <c r="AO14" s="1" t="str">
        <f ca="1">IFERROR(__xludf.DUMMYFUNCTION("""COMPUTED_VALUE"""),"Traditional Shop")</f>
        <v>Traditional Shop</v>
      </c>
      <c r="AP14" s="1"/>
      <c r="AQ14" s="1">
        <f ca="1">IFERROR(__xludf.DUMMYFUNCTION("""COMPUTED_VALUE"""),180)</f>
        <v>180</v>
      </c>
      <c r="AR14" s="1"/>
      <c r="AS14" s="1" t="str">
        <f ca="1">IFERROR(__xludf.DUMMYFUNCTION("""COMPUTED_VALUE"""),"Processed with skin")</f>
        <v>Processed with skin</v>
      </c>
      <c r="AT14" s="1" t="str">
        <f ca="1">IFERROR(__xludf.DUMMYFUNCTION("""COMPUTED_VALUE"""),"Traditional Shop")</f>
        <v>Traditional Shop</v>
      </c>
      <c r="AU14" s="1"/>
      <c r="AV14" s="1">
        <f ca="1">IFERROR(__xludf.DUMMYFUNCTION("""COMPUTED_VALUE"""),100)</f>
        <v>100</v>
      </c>
      <c r="AW14" s="1"/>
      <c r="AX14" s="1" t="str">
        <f ca="1">IFERROR(__xludf.DUMMYFUNCTION("""COMPUTED_VALUE"""),"New Potato")</f>
        <v>New Potato</v>
      </c>
      <c r="AY14" s="1" t="str">
        <f ca="1">IFERROR(__xludf.DUMMYFUNCTION("""COMPUTED_VALUE"""),"Traditional Shop")</f>
        <v>Traditional Shop</v>
      </c>
      <c r="AZ14" s="1"/>
      <c r="BA14" s="1">
        <f ca="1">IFERROR(__xludf.DUMMYFUNCTION("""COMPUTED_VALUE"""),50)</f>
        <v>50</v>
      </c>
      <c r="BB14" s="1"/>
      <c r="BC14" s="1"/>
      <c r="BD14" s="1" t="str">
        <f ca="1">IFERROR(__xludf.DUMMYFUNCTION("""COMPUTED_VALUE"""),"Traditional Shop")</f>
        <v>Traditional Shop</v>
      </c>
      <c r="BE14" s="1"/>
      <c r="BF14" s="1">
        <f ca="1">IFERROR(__xludf.DUMMYFUNCTION("""COMPUTED_VALUE"""),80)</f>
        <v>80</v>
      </c>
      <c r="BG14" s="1"/>
      <c r="BH14" s="1" t="str">
        <f ca="1">IFERROR(__xludf.DUMMYFUNCTION("""COMPUTED_VALUE"""),"Indian")</f>
        <v>Indian</v>
      </c>
      <c r="BI14" s="1" t="str">
        <f ca="1">IFERROR(__xludf.DUMMYFUNCTION("""COMPUTED_VALUE"""),"Traditional Shop")</f>
        <v>Traditional Shop</v>
      </c>
      <c r="BJ14" s="1"/>
      <c r="BK14" s="1"/>
      <c r="BL14" s="1"/>
      <c r="BM14" s="1"/>
      <c r="BN14" s="1"/>
      <c r="BO14" s="1"/>
    </row>
    <row r="15" spans="1:67">
      <c r="A15" s="1" t="str">
        <f ca="1">IFERROR(__xludf.DUMMYFUNCTION("""COMPUTED_VALUE"""),"e6f9d9fe-bd80-45e6-8b70-a5f4a9c4eda9")</f>
        <v>e6f9d9fe-bd80-45e6-8b70-a5f4a9c4eda9</v>
      </c>
      <c r="B15" s="2">
        <f ca="1">IFERROR(__xludf.DUMMYFUNCTION("""COMPUTED_VALUE"""),45639.5698611111)</f>
        <v>45639.5698611111</v>
      </c>
      <c r="C15" s="3" t="s">
        <v>8</v>
      </c>
      <c r="D15" s="1" t="str">
        <f ca="1">IFERROR(__xludf.DUMMYFUNCTION("""COMPUTED_VALUE"""),"Rajshahi")</f>
        <v>Rajshahi</v>
      </c>
      <c r="E15" s="1" t="str">
        <f ca="1">IFERROR(__xludf.DUMMYFUNCTION("""COMPUTED_VALUE"""),"Boalia")</f>
        <v>Boalia</v>
      </c>
      <c r="F15" s="1" t="str">
        <f ca="1">IFERROR(__xludf.DUMMYFUNCTION("""COMPUTED_VALUE"""),"Rice,Lentil,Potato,Onion")</f>
        <v>Rice,Lentil,Potato,Onion</v>
      </c>
      <c r="G15" s="1">
        <f ca="1">IFERROR(__xludf.DUMMYFUNCTION("""COMPUTED_VALUE"""),60)</f>
        <v>60</v>
      </c>
      <c r="H15" s="1"/>
      <c r="I15" s="1" t="str">
        <f ca="1">IFERROR(__xludf.DUMMYFUNCTION("""COMPUTED_VALUE"""),"Loose")</f>
        <v>Loose</v>
      </c>
      <c r="J15" s="1" t="str">
        <f ca="1">IFERROR(__xludf.DUMMYFUNCTION("""COMPUTED_VALUE"""),"Swarna")</f>
        <v>Swarna</v>
      </c>
      <c r="K15" s="1" t="str">
        <f ca="1">IFERROR(__xludf.DUMMYFUNCTION("""COMPUTED_VALUE"""),"Traditional Shop")</f>
        <v>Traditional Shop</v>
      </c>
      <c r="L15" s="1"/>
      <c r="M15" s="1"/>
      <c r="N15" s="1"/>
      <c r="O15" s="1"/>
      <c r="P15" s="1"/>
      <c r="Q15" s="1"/>
      <c r="R15" s="1">
        <f ca="1">IFERROR(__xludf.DUMMYFUNCTION("""COMPUTED_VALUE"""),130)</f>
        <v>130</v>
      </c>
      <c r="S15" s="1"/>
      <c r="T15" s="1" t="str">
        <f ca="1">IFERROR(__xludf.DUMMYFUNCTION("""COMPUTED_VALUE"""),"Loose")</f>
        <v>Loose</v>
      </c>
      <c r="U15" s="1" t="str">
        <f ca="1">IFERROR(__xludf.DUMMYFUNCTION("""COMPUTED_VALUE"""),"Traditional Shop")</f>
        <v>Traditional Shop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>
        <f ca="1">IFERROR(__xludf.DUMMYFUNCTION("""COMPUTED_VALUE"""),75)</f>
        <v>75</v>
      </c>
      <c r="AW15" s="1"/>
      <c r="AX15" s="1" t="str">
        <f ca="1">IFERROR(__xludf.DUMMYFUNCTION("""COMPUTED_VALUE"""),"Old Potato")</f>
        <v>Old Potato</v>
      </c>
      <c r="AY15" s="1" t="str">
        <f ca="1">IFERROR(__xludf.DUMMYFUNCTION("""COMPUTED_VALUE"""),"Traditional Shop")</f>
        <v>Traditional Shop</v>
      </c>
      <c r="AZ15" s="1"/>
      <c r="BA15" s="1"/>
      <c r="BB15" s="1"/>
      <c r="BC15" s="1"/>
      <c r="BD15" s="1"/>
      <c r="BE15" s="1"/>
      <c r="BF15" s="1">
        <f ca="1">IFERROR(__xludf.DUMMYFUNCTION("""COMPUTED_VALUE"""),90)</f>
        <v>90</v>
      </c>
      <c r="BG15" s="1"/>
      <c r="BH15" s="1" t="str">
        <f ca="1">IFERROR(__xludf.DUMMYFUNCTION("""COMPUTED_VALUE"""),"Deshi")</f>
        <v>Deshi</v>
      </c>
      <c r="BI15" s="1" t="str">
        <f ca="1">IFERROR(__xludf.DUMMYFUNCTION("""COMPUTED_VALUE"""),"Traditional Shop")</f>
        <v>Traditional Shop</v>
      </c>
      <c r="BJ15" s="1"/>
      <c r="BK15" s="1"/>
      <c r="BL15" s="1"/>
      <c r="BM15" s="1"/>
      <c r="BN15" s="1"/>
      <c r="BO15" s="1"/>
    </row>
    <row r="16" spans="1:67">
      <c r="A16" s="1" t="str">
        <f ca="1">IFERROR(__xludf.DUMMYFUNCTION("""COMPUTED_VALUE"""),"df67a8c1-667c-4dd5-85ee-cc7e9609a3f1")</f>
        <v>df67a8c1-667c-4dd5-85ee-cc7e9609a3f1</v>
      </c>
      <c r="B16" s="2">
        <f ca="1">IFERROR(__xludf.DUMMYFUNCTION("""COMPUTED_VALUE"""),45639.571099537)</f>
        <v>45639.571099537003</v>
      </c>
      <c r="C16" s="3" t="s">
        <v>8</v>
      </c>
      <c r="D16" s="1" t="str">
        <f ca="1">IFERROR(__xludf.DUMMYFUNCTION("""COMPUTED_VALUE"""),"Rajshahi")</f>
        <v>Rajshahi</v>
      </c>
      <c r="E16" s="1" t="str">
        <f ca="1">IFERROR(__xludf.DUMMYFUNCTION("""COMPUTED_VALUE"""),"Boalia")</f>
        <v>Boalia</v>
      </c>
      <c r="F16" s="1" t="str">
        <f ca="1">IFERROR(__xludf.DUMMYFUNCTION("""COMPUTED_VALUE"""),"Rice,Lentil")</f>
        <v>Rice,Lentil</v>
      </c>
      <c r="G16" s="1">
        <f ca="1">IFERROR(__xludf.DUMMYFUNCTION("""COMPUTED_VALUE"""),92)</f>
        <v>92</v>
      </c>
      <c r="H16" s="1"/>
      <c r="I16" s="1" t="str">
        <f ca="1">IFERROR(__xludf.DUMMYFUNCTION("""COMPUTED_VALUE"""),"Loose")</f>
        <v>Loose</v>
      </c>
      <c r="J16" s="1" t="str">
        <f ca="1">IFERROR(__xludf.DUMMYFUNCTION("""COMPUTED_VALUE"""),"Bashmoti")</f>
        <v>Bashmoti</v>
      </c>
      <c r="K16" s="1" t="str">
        <f ca="1">IFERROR(__xludf.DUMMYFUNCTION("""COMPUTED_VALUE"""),"Traditional Shop")</f>
        <v>Traditional Shop</v>
      </c>
      <c r="L16" s="1"/>
      <c r="M16" s="1"/>
      <c r="N16" s="1"/>
      <c r="O16" s="1"/>
      <c r="P16" s="1"/>
      <c r="Q16" s="1"/>
      <c r="R16" s="1">
        <f ca="1">IFERROR(__xludf.DUMMYFUNCTION("""COMPUTED_VALUE"""),140)</f>
        <v>140</v>
      </c>
      <c r="S16" s="1"/>
      <c r="T16" s="1" t="str">
        <f ca="1">IFERROR(__xludf.DUMMYFUNCTION("""COMPUTED_VALUE"""),"Loose")</f>
        <v>Loose</v>
      </c>
      <c r="U16" s="1" t="str">
        <f ca="1">IFERROR(__xludf.DUMMYFUNCTION("""COMPUTED_VALUE"""),"Traditional Shop")</f>
        <v>Traditional Shop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>
      <c r="A17" s="1" t="str">
        <f ca="1">IFERROR(__xludf.DUMMYFUNCTION("""COMPUTED_VALUE"""),"3ba0f00c-3bd4-4756-b488-d1fcaaabc5c4")</f>
        <v>3ba0f00c-3bd4-4756-b488-d1fcaaabc5c4</v>
      </c>
      <c r="B17" s="2">
        <f ca="1">IFERROR(__xludf.DUMMYFUNCTION("""COMPUTED_VALUE"""),45639.6436689814)</f>
        <v>45639.6436689814</v>
      </c>
      <c r="C17" s="3" t="s">
        <v>1</v>
      </c>
      <c r="D17" s="1" t="str">
        <f ca="1">IFERROR(__xludf.DUMMYFUNCTION("""COMPUTED_VALUE"""),"Bogra")</f>
        <v>Bogra</v>
      </c>
      <c r="E17" s="1" t="str">
        <f ca="1">IFERROR(__xludf.DUMMYFUNCTION("""COMPUTED_VALUE"""),"Nandigram")</f>
        <v>Nandigram</v>
      </c>
      <c r="F17" s="1" t="str">
        <f ca="1">IFERROR(__xludf.DUMMYFUNCTION("""COMPUTED_VALUE"""),"Lentil,Soybean Oil,Eggs,Chicken,Potato,Onion")</f>
        <v>Lentil,Soybean Oil,Eggs,Chicken,Potato,Onion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f ca="1">IFERROR(__xludf.DUMMYFUNCTION("""COMPUTED_VALUE"""),140)</f>
        <v>140</v>
      </c>
      <c r="S17" s="1"/>
      <c r="T17" s="1" t="str">
        <f ca="1">IFERROR(__xludf.DUMMYFUNCTION("""COMPUTED_VALUE"""),"Loose")</f>
        <v>Loose</v>
      </c>
      <c r="U17" s="1" t="str">
        <f ca="1">IFERROR(__xludf.DUMMYFUNCTION("""COMPUTED_VALUE"""),"Traditional Shop")</f>
        <v>Traditional Shop</v>
      </c>
      <c r="V17" s="1"/>
      <c r="W17" s="1">
        <f ca="1">IFERROR(__xludf.DUMMYFUNCTION("""COMPUTED_VALUE"""),185)</f>
        <v>185</v>
      </c>
      <c r="X17" s="1"/>
      <c r="Y17" s="1" t="str">
        <f ca="1">IFERROR(__xludf.DUMMYFUNCTION("""COMPUTED_VALUE"""),"Bottle")</f>
        <v>Bottle</v>
      </c>
      <c r="Z17" s="1" t="str">
        <f ca="1">IFERROR(__xludf.DUMMYFUNCTION("""COMPUTED_VALUE"""),"Traditional Shop")</f>
        <v>Traditional Shop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>
        <f ca="1">IFERROR(__xludf.DUMMYFUNCTION("""COMPUTED_VALUE"""),50)</f>
        <v>50</v>
      </c>
      <c r="AN17" s="1"/>
      <c r="AO17" s="1" t="str">
        <f ca="1">IFERROR(__xludf.DUMMYFUNCTION("""COMPUTED_VALUE"""),"Traditional Shop")</f>
        <v>Traditional Shop</v>
      </c>
      <c r="AP17" s="1"/>
      <c r="AQ17" s="1">
        <f ca="1">IFERROR(__xludf.DUMMYFUNCTION("""COMPUTED_VALUE"""),200)</f>
        <v>200</v>
      </c>
      <c r="AR17" s="1"/>
      <c r="AS17" s="1" t="str">
        <f ca="1">IFERROR(__xludf.DUMMYFUNCTION("""COMPUTED_VALUE"""),"Live")</f>
        <v>Live</v>
      </c>
      <c r="AT17" s="1" t="str">
        <f ca="1">IFERROR(__xludf.DUMMYFUNCTION("""COMPUTED_VALUE"""),"Traditional Shop")</f>
        <v>Traditional Shop</v>
      </c>
      <c r="AU17" s="1"/>
      <c r="AV17" s="1">
        <f ca="1">IFERROR(__xludf.DUMMYFUNCTION("""COMPUTED_VALUE"""),90)</f>
        <v>90</v>
      </c>
      <c r="AW17" s="1"/>
      <c r="AX17" s="1" t="str">
        <f ca="1">IFERROR(__xludf.DUMMYFUNCTION("""COMPUTED_VALUE"""),"New Potato")</f>
        <v>New Potato</v>
      </c>
      <c r="AY17" s="1" t="str">
        <f ca="1">IFERROR(__xludf.DUMMYFUNCTION("""COMPUTED_VALUE"""),"Traditional Shop")</f>
        <v>Traditional Shop</v>
      </c>
      <c r="AZ17" s="1"/>
      <c r="BA17" s="1"/>
      <c r="BB17" s="1"/>
      <c r="BC17" s="1"/>
      <c r="BD17" s="1"/>
      <c r="BE17" s="1"/>
      <c r="BF17" s="1">
        <f ca="1">IFERROR(__xludf.DUMMYFUNCTION("""COMPUTED_VALUE"""),120)</f>
        <v>120</v>
      </c>
      <c r="BG17" s="1"/>
      <c r="BH17" s="1" t="str">
        <f ca="1">IFERROR(__xludf.DUMMYFUNCTION("""COMPUTED_VALUE"""),"Deshi")</f>
        <v>Deshi</v>
      </c>
      <c r="BI17" s="1" t="str">
        <f ca="1">IFERROR(__xludf.DUMMYFUNCTION("""COMPUTED_VALUE"""),"Traditional Shop")</f>
        <v>Traditional Shop</v>
      </c>
      <c r="BJ17" s="1"/>
      <c r="BK17" s="1"/>
      <c r="BL17" s="1"/>
      <c r="BM17" s="1"/>
      <c r="BN17" s="1"/>
      <c r="BO17" s="1"/>
    </row>
    <row r="18" spans="1:67">
      <c r="A18" s="1" t="str">
        <f ca="1">IFERROR(__xludf.DUMMYFUNCTION("""COMPUTED_VALUE"""),"b4e4aabd-76e4-4a38-a698-1e3087011d56")</f>
        <v>b4e4aabd-76e4-4a38-a698-1e3087011d56</v>
      </c>
      <c r="B18" s="2">
        <f ca="1">IFERROR(__xludf.DUMMYFUNCTION("""COMPUTED_VALUE"""),45639.649224537)</f>
        <v>45639.649224537003</v>
      </c>
      <c r="C18" s="3" t="s">
        <v>9</v>
      </c>
      <c r="D18" s="1" t="str">
        <f ca="1">IFERROR(__xludf.DUMMYFUNCTION("""COMPUTED_VALUE"""),"Rajshahi")</f>
        <v>Rajshahi</v>
      </c>
      <c r="E18" s="1" t="str">
        <f ca="1">IFERROR(__xludf.DUMMYFUNCTION("""COMPUTED_VALUE"""),"Matihar")</f>
        <v>Matihar</v>
      </c>
      <c r="F18" s="1" t="str">
        <f ca="1">IFERROR(__xludf.DUMMYFUNCTION("""COMPUTED_VALUE"""),"Potato,Onion,Green Chilli")</f>
        <v>Potato,Onion,Green Chilli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>
        <f ca="1">IFERROR(__xludf.DUMMYFUNCTION("""COMPUTED_VALUE"""),120)</f>
        <v>120</v>
      </c>
      <c r="AW18" s="1"/>
      <c r="AX18" s="1" t="str">
        <f ca="1">IFERROR(__xludf.DUMMYFUNCTION("""COMPUTED_VALUE"""),"Old Potato")</f>
        <v>Old Potato</v>
      </c>
      <c r="AY18" s="1" t="str">
        <f ca="1">IFERROR(__xludf.DUMMYFUNCTION("""COMPUTED_VALUE"""),"Traditional Shop")</f>
        <v>Traditional Shop</v>
      </c>
      <c r="AZ18" s="1"/>
      <c r="BA18" s="1"/>
      <c r="BB18" s="1"/>
      <c r="BC18" s="1"/>
      <c r="BD18" s="1"/>
      <c r="BE18" s="1"/>
      <c r="BF18" s="1">
        <f ca="1">IFERROR(__xludf.DUMMYFUNCTION("""COMPUTED_VALUE"""),110)</f>
        <v>110</v>
      </c>
      <c r="BG18" s="1"/>
      <c r="BH18" s="1" t="str">
        <f ca="1">IFERROR(__xludf.DUMMYFUNCTION("""COMPUTED_VALUE"""),"Deshi")</f>
        <v>Deshi</v>
      </c>
      <c r="BI18" s="1" t="str">
        <f ca="1">IFERROR(__xludf.DUMMYFUNCTION("""COMPUTED_VALUE"""),"Traditional Shop")</f>
        <v>Traditional Shop</v>
      </c>
      <c r="BJ18" s="1"/>
      <c r="BK18" s="1">
        <f ca="1">IFERROR(__xludf.DUMMYFUNCTION("""COMPUTED_VALUE"""),200)</f>
        <v>200</v>
      </c>
      <c r="BL18" s="1"/>
      <c r="BM18" s="1" t="str">
        <f ca="1">IFERROR(__xludf.DUMMYFUNCTION("""COMPUTED_VALUE"""),"Traditional Shop")</f>
        <v>Traditional Shop</v>
      </c>
      <c r="BN18" s="1"/>
      <c r="BO18" s="1"/>
    </row>
    <row r="19" spans="1:67">
      <c r="A19" s="1" t="str">
        <f ca="1">IFERROR(__xludf.DUMMYFUNCTION("""COMPUTED_VALUE"""),"872f17ff-5dd8-4778-bf4a-ffd3e43aed9d")</f>
        <v>872f17ff-5dd8-4778-bf4a-ffd3e43aed9d</v>
      </c>
      <c r="B19" s="2">
        <f ca="1">IFERROR(__xludf.DUMMYFUNCTION("""COMPUTED_VALUE"""),45639.6528587962)</f>
        <v>45639.652858796297</v>
      </c>
      <c r="C19" s="3" t="s">
        <v>9</v>
      </c>
      <c r="D19" s="1" t="str">
        <f ca="1">IFERROR(__xludf.DUMMYFUNCTION("""COMPUTED_VALUE"""),"Rajshahi")</f>
        <v>Rajshahi</v>
      </c>
      <c r="E19" s="1" t="str">
        <f ca="1">IFERROR(__xludf.DUMMYFUNCTION("""COMPUTED_VALUE"""),"Matihar")</f>
        <v>Matihar</v>
      </c>
      <c r="F19" s="1" t="str">
        <f ca="1">IFERROR(__xludf.DUMMYFUNCTION("""COMPUTED_VALUE"""),"Chicken,Eggs")</f>
        <v>Chicken,Eggs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>
        <f ca="1">IFERROR(__xludf.DUMMYFUNCTION("""COMPUTED_VALUE"""),55)</f>
        <v>55</v>
      </c>
      <c r="AN19" s="1"/>
      <c r="AO19" s="1" t="str">
        <f ca="1">IFERROR(__xludf.DUMMYFUNCTION("""COMPUTED_VALUE"""),"Traditional Shop")</f>
        <v>Traditional Shop</v>
      </c>
      <c r="AP19" s="1"/>
      <c r="AQ19" s="1">
        <f ca="1">IFERROR(__xludf.DUMMYFUNCTION("""COMPUTED_VALUE"""),180)</f>
        <v>180</v>
      </c>
      <c r="AR19" s="1"/>
      <c r="AS19" s="1" t="str">
        <f ca="1">IFERROR(__xludf.DUMMYFUNCTION("""COMPUTED_VALUE"""),"Live")</f>
        <v>Live</v>
      </c>
      <c r="AT19" s="1" t="str">
        <f ca="1">IFERROR(__xludf.DUMMYFUNCTION("""COMPUTED_VALUE"""),"Traditional Shop")</f>
        <v>Traditional Shop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>
      <c r="A20" s="1" t="str">
        <f ca="1">IFERROR(__xludf.DUMMYFUNCTION("""COMPUTED_VALUE"""),"76960816-b2b4-4cbc-8d7e-8543286948a2")</f>
        <v>76960816-b2b4-4cbc-8d7e-8543286948a2</v>
      </c>
      <c r="B20" s="2">
        <f ca="1">IFERROR(__xludf.DUMMYFUNCTION("""COMPUTED_VALUE"""),45639.6533449074)</f>
        <v>45639.653344907398</v>
      </c>
      <c r="C20" s="3" t="s">
        <v>9</v>
      </c>
      <c r="D20" s="1" t="str">
        <f ca="1">IFERROR(__xludf.DUMMYFUNCTION("""COMPUTED_VALUE"""),"Rajshahi")</f>
        <v>Rajshahi</v>
      </c>
      <c r="E20" s="1" t="str">
        <f ca="1">IFERROR(__xludf.DUMMYFUNCTION("""COMPUTED_VALUE"""),"Rajpara")</f>
        <v>Rajpara</v>
      </c>
      <c r="F20" s="1" t="str">
        <f ca="1">IFERROR(__xludf.DUMMYFUNCTION("""COMPUTED_VALUE"""),"Green Chilli")</f>
        <v>Green Chilli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f ca="1">IFERROR(__xludf.DUMMYFUNCTION("""COMPUTED_VALUE"""),150)</f>
        <v>150</v>
      </c>
      <c r="BL20" s="1"/>
      <c r="BM20" s="1" t="str">
        <f ca="1">IFERROR(__xludf.DUMMYFUNCTION("""COMPUTED_VALUE"""),"Traditional Shop")</f>
        <v>Traditional Shop</v>
      </c>
      <c r="BN20" s="1"/>
      <c r="BO20" s="1"/>
    </row>
    <row r="21" spans="1:67">
      <c r="A21" s="1" t="str">
        <f ca="1">IFERROR(__xludf.DUMMYFUNCTION("""COMPUTED_VALUE"""),"e78b4cba-d3e7-45a1-8ae0-d89ad27fb7b6")</f>
        <v>e78b4cba-d3e7-45a1-8ae0-d89ad27fb7b6</v>
      </c>
      <c r="B21" s="2">
        <f ca="1">IFERROR(__xludf.DUMMYFUNCTION("""COMPUTED_VALUE"""),45639.6639699074)</f>
        <v>45639.6639699074</v>
      </c>
      <c r="C21" s="3" t="s">
        <v>9</v>
      </c>
      <c r="D21" s="1" t="str">
        <f ca="1">IFERROR(__xludf.DUMMYFUNCTION("""COMPUTED_VALUE"""),"Bhola")</f>
        <v>Bhola</v>
      </c>
      <c r="E21" s="1" t="str">
        <f ca="1">IFERROR(__xludf.DUMMYFUNCTION("""COMPUTED_VALUE"""),"Bhola Sadar")</f>
        <v>Bhola Sadar</v>
      </c>
      <c r="F21" s="1" t="str">
        <f ca="1">IFERROR(__xludf.DUMMYFUNCTION("""COMPUTED_VALUE"""),"Rice,Eggplant,Potato")</f>
        <v>Rice,Eggplant,Potato</v>
      </c>
      <c r="G21" s="1">
        <f ca="1">IFERROR(__xludf.DUMMYFUNCTION("""COMPUTED_VALUE"""),55)</f>
        <v>55</v>
      </c>
      <c r="H21" s="1"/>
      <c r="I21" s="1" t="str">
        <f ca="1">IFERROR(__xludf.DUMMYFUNCTION("""COMPUTED_VALUE"""),"Loose")</f>
        <v>Loose</v>
      </c>
      <c r="J21" s="1">
        <f ca="1">IFERROR(__xludf.DUMMYFUNCTION("""COMPUTED_VALUE"""),28)</f>
        <v>28</v>
      </c>
      <c r="K21" s="1" t="str">
        <f ca="1">IFERROR(__xludf.DUMMYFUNCTION("""COMPUTED_VALUE"""),"Traditional Shop")</f>
        <v>Traditional Shop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>
        <f ca="1">IFERROR(__xludf.DUMMYFUNCTION("""COMPUTED_VALUE"""),70)</f>
        <v>70</v>
      </c>
      <c r="AW21" s="1"/>
      <c r="AX21" s="1" t="str">
        <f ca="1">IFERROR(__xludf.DUMMYFUNCTION("""COMPUTED_VALUE"""),"Old Potato")</f>
        <v>Old Potato</v>
      </c>
      <c r="AY21" s="1" t="str">
        <f ca="1">IFERROR(__xludf.DUMMYFUNCTION("""COMPUTED_VALUE"""),"Traditional Shop")</f>
        <v>Traditional Shop</v>
      </c>
      <c r="AZ21" s="1"/>
      <c r="BA21" s="1">
        <f ca="1">IFERROR(__xludf.DUMMYFUNCTION("""COMPUTED_VALUE"""),50)</f>
        <v>50</v>
      </c>
      <c r="BB21" s="1"/>
      <c r="BC21" s="1"/>
      <c r="BD21" s="1" t="str">
        <f ca="1">IFERROR(__xludf.DUMMYFUNCTION("""COMPUTED_VALUE"""),"Traditional Shop")</f>
        <v>Traditional Shop</v>
      </c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>
      <c r="A22" s="1" t="str">
        <f ca="1">IFERROR(__xludf.DUMMYFUNCTION("""COMPUTED_VALUE"""),"5d0795f4-945c-426d-bb2a-7cae96d8c949")</f>
        <v>5d0795f4-945c-426d-bb2a-7cae96d8c949</v>
      </c>
      <c r="B22" s="2">
        <f ca="1">IFERROR(__xludf.DUMMYFUNCTION("""COMPUTED_VALUE"""),45639.6649305555)</f>
        <v>45639.664930555497</v>
      </c>
      <c r="C22" s="3" t="s">
        <v>9</v>
      </c>
      <c r="D22" s="1" t="str">
        <f ca="1">IFERROR(__xludf.DUMMYFUNCTION("""COMPUTED_VALUE"""),"Bhola")</f>
        <v>Bhola</v>
      </c>
      <c r="E22" s="1" t="str">
        <f ca="1">IFERROR(__xludf.DUMMYFUNCTION("""COMPUTED_VALUE"""),"Bhola Sadar")</f>
        <v>Bhola Sadar</v>
      </c>
      <c r="F22" s="1" t="str">
        <f ca="1">IFERROR(__xludf.DUMMYFUNCTION("""COMPUTED_VALUE"""),"Potato")</f>
        <v>Potato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>
        <f ca="1">IFERROR(__xludf.DUMMYFUNCTION("""COMPUTED_VALUE"""),100)</f>
        <v>100</v>
      </c>
      <c r="AW22" s="1"/>
      <c r="AX22" s="1" t="str">
        <f ca="1">IFERROR(__xludf.DUMMYFUNCTION("""COMPUTED_VALUE"""),"New Potato")</f>
        <v>New Potato</v>
      </c>
      <c r="AY22" s="1" t="str">
        <f ca="1">IFERROR(__xludf.DUMMYFUNCTION("""COMPUTED_VALUE"""),"Traditional Shop")</f>
        <v>Traditional Shop</v>
      </c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>
      <c r="A23" s="1" t="str">
        <f ca="1">IFERROR(__xludf.DUMMYFUNCTION("""COMPUTED_VALUE"""),"5b25d21d-8238-4d78-8a27-6e6581528919")</f>
        <v>5b25d21d-8238-4d78-8a27-6e6581528919</v>
      </c>
      <c r="B23" s="2">
        <f ca="1">IFERROR(__xludf.DUMMYFUNCTION("""COMPUTED_VALUE"""),45639.6679513888)</f>
        <v>45639.667951388801</v>
      </c>
      <c r="C23" s="3" t="s">
        <v>9</v>
      </c>
      <c r="D23" s="1" t="str">
        <f ca="1">IFERROR(__xludf.DUMMYFUNCTION("""COMPUTED_VALUE"""),"Bhola")</f>
        <v>Bhola</v>
      </c>
      <c r="E23" s="1" t="str">
        <f ca="1">IFERROR(__xludf.DUMMYFUNCTION("""COMPUTED_VALUE"""),"Bhola Sadar")</f>
        <v>Bhola Sadar</v>
      </c>
      <c r="F23" s="1" t="str">
        <f ca="1">IFERROR(__xludf.DUMMYFUNCTION("""COMPUTED_VALUE"""),"Lentil")</f>
        <v>Lentil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f ca="1">IFERROR(__xludf.DUMMYFUNCTION("""COMPUTED_VALUE"""),130)</f>
        <v>130</v>
      </c>
      <c r="S23" s="1"/>
      <c r="T23" s="1" t="str">
        <f ca="1">IFERROR(__xludf.DUMMYFUNCTION("""COMPUTED_VALUE"""),"Loose")</f>
        <v>Loose</v>
      </c>
      <c r="U23" s="1" t="str">
        <f ca="1">IFERROR(__xludf.DUMMYFUNCTION("""COMPUTED_VALUE"""),"Traditional Shop")</f>
        <v>Traditional Shop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>
      <c r="A24" s="1" t="str">
        <f ca="1">IFERROR(__xludf.DUMMYFUNCTION("""COMPUTED_VALUE"""),"81599a56-3da4-43f1-945f-960462cd7a7b")</f>
        <v>81599a56-3da4-43f1-945f-960462cd7a7b</v>
      </c>
      <c r="B24" s="2">
        <f ca="1">IFERROR(__xludf.DUMMYFUNCTION("""COMPUTED_VALUE"""),45639.7673958333)</f>
        <v>45639.767395833303</v>
      </c>
      <c r="C24" s="3" t="s">
        <v>10</v>
      </c>
      <c r="D24" s="1" t="str">
        <f ca="1">IFERROR(__xludf.DUMMYFUNCTION("""COMPUTED_VALUE"""),"Rajshahi")</f>
        <v>Rajshahi</v>
      </c>
      <c r="E24" s="1" t="str">
        <f ca="1">IFERROR(__xludf.DUMMYFUNCTION("""COMPUTED_VALUE"""),"Matihar")</f>
        <v>Matihar</v>
      </c>
      <c r="F24" s="1" t="str">
        <f ca="1">IFERROR(__xludf.DUMMYFUNCTION("""COMPUTED_VALUE"""),"Rice,Lentil,Soybean Oil,Flour,Salt,Sugar,Eggs,Chicken,Potato,Eggplant,Onion,Green Chilli")</f>
        <v>Rice,Lentil,Soybean Oil,Flour,Salt,Sugar,Eggs,Chicken,Potato,Eggplant,Onion,Green Chilli</v>
      </c>
      <c r="G24" s="1">
        <f ca="1">IFERROR(__xludf.DUMMYFUNCTION("""COMPUTED_VALUE"""),70)</f>
        <v>70</v>
      </c>
      <c r="H24" s="1"/>
      <c r="I24" s="1" t="str">
        <f ca="1">IFERROR(__xludf.DUMMYFUNCTION("""COMPUTED_VALUE"""),"Loose")</f>
        <v>Loose</v>
      </c>
      <c r="J24" s="1" t="str">
        <f ca="1">IFERROR(__xludf.DUMMYFUNCTION("""COMPUTED_VALUE"""),"Miniket")</f>
        <v>Miniket</v>
      </c>
      <c r="K24" s="1" t="str">
        <f ca="1">IFERROR(__xludf.DUMMYFUNCTION("""COMPUTED_VALUE"""),"Traditional Shop")</f>
        <v>Traditional Shop</v>
      </c>
      <c r="L24" s="1"/>
      <c r="M24" s="1">
        <f ca="1">IFERROR(__xludf.DUMMYFUNCTION("""COMPUTED_VALUE"""),44)</f>
        <v>44</v>
      </c>
      <c r="N24" s="1"/>
      <c r="O24" s="1" t="str">
        <f ca="1">IFERROR(__xludf.DUMMYFUNCTION("""COMPUTED_VALUE"""),"Loose")</f>
        <v>Loose</v>
      </c>
      <c r="P24" s="1" t="str">
        <f ca="1">IFERROR(__xludf.DUMMYFUNCTION("""COMPUTED_VALUE"""),"Traditional Shop")</f>
        <v>Traditional Shop</v>
      </c>
      <c r="Q24" s="1"/>
      <c r="R24" s="1">
        <f ca="1">IFERROR(__xludf.DUMMYFUNCTION("""COMPUTED_VALUE"""),120)</f>
        <v>120</v>
      </c>
      <c r="S24" s="1"/>
      <c r="T24" s="1" t="str">
        <f ca="1">IFERROR(__xludf.DUMMYFUNCTION("""COMPUTED_VALUE"""),"Loose")</f>
        <v>Loose</v>
      </c>
      <c r="U24" s="1" t="str">
        <f ca="1">IFERROR(__xludf.DUMMYFUNCTION("""COMPUTED_VALUE"""),"Traditional Shop")</f>
        <v>Traditional Shop</v>
      </c>
      <c r="V24" s="1"/>
      <c r="W24" s="1">
        <f ca="1">IFERROR(__xludf.DUMMYFUNCTION("""COMPUTED_VALUE"""),170)</f>
        <v>170</v>
      </c>
      <c r="X24" s="1"/>
      <c r="Y24" s="1" t="str">
        <f ca="1">IFERROR(__xludf.DUMMYFUNCTION("""COMPUTED_VALUE"""),"Bottle")</f>
        <v>Bottle</v>
      </c>
      <c r="Z24" s="1" t="str">
        <f ca="1">IFERROR(__xludf.DUMMYFUNCTION("""COMPUTED_VALUE"""),"Traditional Shop")</f>
        <v>Traditional Shop</v>
      </c>
      <c r="AA24" s="1"/>
      <c r="AB24" s="1">
        <f ca="1">IFERROR(__xludf.DUMMYFUNCTION("""COMPUTED_VALUE"""),42)</f>
        <v>42</v>
      </c>
      <c r="AC24" s="1"/>
      <c r="AD24" s="1" t="str">
        <f ca="1">IFERROR(__xludf.DUMMYFUNCTION("""COMPUTED_VALUE"""),"Loose")</f>
        <v>Loose</v>
      </c>
      <c r="AE24" s="1" t="str">
        <f ca="1">IFERROR(__xludf.DUMMYFUNCTION("""COMPUTED_VALUE"""),"Traditional Shop")</f>
        <v>Traditional Shop</v>
      </c>
      <c r="AF24" s="1"/>
      <c r="AG24" s="1">
        <f ca="1">IFERROR(__xludf.DUMMYFUNCTION("""COMPUTED_VALUE"""),125)</f>
        <v>125</v>
      </c>
      <c r="AH24" s="1"/>
      <c r="AI24" s="1" t="str">
        <f ca="1">IFERROR(__xludf.DUMMYFUNCTION("""COMPUTED_VALUE"""),"Deshi")</f>
        <v>Deshi</v>
      </c>
      <c r="AJ24" s="1" t="str">
        <f ca="1">IFERROR(__xludf.DUMMYFUNCTION("""COMPUTED_VALUE"""),"Loose")</f>
        <v>Loose</v>
      </c>
      <c r="AK24" s="1" t="str">
        <f ca="1">IFERROR(__xludf.DUMMYFUNCTION("""COMPUTED_VALUE"""),"Traditional Shop")</f>
        <v>Traditional Shop</v>
      </c>
      <c r="AL24" s="1"/>
      <c r="AM24" s="1">
        <f ca="1">IFERROR(__xludf.DUMMYFUNCTION("""COMPUTED_VALUE"""),46)</f>
        <v>46</v>
      </c>
      <c r="AN24" s="1"/>
      <c r="AO24" s="1" t="str">
        <f ca="1">IFERROR(__xludf.DUMMYFUNCTION("""COMPUTED_VALUE"""),"Traditional Shop")</f>
        <v>Traditional Shop</v>
      </c>
      <c r="AP24" s="1"/>
      <c r="AQ24" s="1">
        <f ca="1">IFERROR(__xludf.DUMMYFUNCTION("""COMPUTED_VALUE"""),160)</f>
        <v>160</v>
      </c>
      <c r="AR24" s="1"/>
      <c r="AS24" s="1" t="str">
        <f ca="1">IFERROR(__xludf.DUMMYFUNCTION("""COMPUTED_VALUE"""),"Processed with skin")</f>
        <v>Processed with skin</v>
      </c>
      <c r="AT24" s="1" t="str">
        <f ca="1">IFERROR(__xludf.DUMMYFUNCTION("""COMPUTED_VALUE"""),"Traditional Shop")</f>
        <v>Traditional Shop</v>
      </c>
      <c r="AU24" s="1"/>
      <c r="AV24" s="1">
        <f ca="1">IFERROR(__xludf.DUMMYFUNCTION("""COMPUTED_VALUE"""),75)</f>
        <v>75</v>
      </c>
      <c r="AW24" s="1"/>
      <c r="AX24" s="1" t="str">
        <f ca="1">IFERROR(__xludf.DUMMYFUNCTION("""COMPUTED_VALUE"""),"Old Potato")</f>
        <v>Old Potato</v>
      </c>
      <c r="AY24" s="1" t="str">
        <f ca="1">IFERROR(__xludf.DUMMYFUNCTION("""COMPUTED_VALUE"""),"Traditional Shop")</f>
        <v>Traditional Shop</v>
      </c>
      <c r="AZ24" s="1"/>
      <c r="BA24" s="1">
        <f ca="1">IFERROR(__xludf.DUMMYFUNCTION("""COMPUTED_VALUE"""),70)</f>
        <v>70</v>
      </c>
      <c r="BB24" s="1"/>
      <c r="BC24" s="1" t="str">
        <f ca="1">IFERROR(__xludf.DUMMYFUNCTION("""COMPUTED_VALUE"""),"  ")</f>
        <v xml:space="preserve">  </v>
      </c>
      <c r="BD24" s="1" t="str">
        <f ca="1">IFERROR(__xludf.DUMMYFUNCTION("""COMPUTED_VALUE"""),"Traditional Shop")</f>
        <v>Traditional Shop</v>
      </c>
      <c r="BE24" s="1"/>
      <c r="BF24" s="1">
        <f ca="1">IFERROR(__xludf.DUMMYFUNCTION("""COMPUTED_VALUE"""),130)</f>
        <v>130</v>
      </c>
      <c r="BG24" s="1"/>
      <c r="BH24" s="1" t="str">
        <f ca="1">IFERROR(__xludf.DUMMYFUNCTION("""COMPUTED_VALUE"""),"Deshi")</f>
        <v>Deshi</v>
      </c>
      <c r="BI24" s="1" t="str">
        <f ca="1">IFERROR(__xludf.DUMMYFUNCTION("""COMPUTED_VALUE"""),"Traditional Shop")</f>
        <v>Traditional Shop</v>
      </c>
      <c r="BJ24" s="1"/>
      <c r="BK24" s="1">
        <f ca="1">IFERROR(__xludf.DUMMYFUNCTION("""COMPUTED_VALUE"""),200)</f>
        <v>200</v>
      </c>
      <c r="BL24" s="1"/>
      <c r="BM24" s="1" t="str">
        <f ca="1">IFERROR(__xludf.DUMMYFUNCTION("""COMPUTED_VALUE"""),"Traditional Shop")</f>
        <v>Traditional Shop</v>
      </c>
      <c r="BN24" s="1"/>
      <c r="BO24" s="1" t="str">
        <f ca="1">IFERROR(__xludf.DUMMYFUNCTION("""COMPUTED_VALUE"""),"কাচা সবজির দাম সকালে কিছুটা বেশি, বিকেলে একটু কম সকালের তুলনায়।")</f>
        <v>কাচা সবজির দাম সকালে কিছুটা বেশি, বিকেলে একটু কম সকালের তুলনায়।</v>
      </c>
    </row>
    <row r="25" spans="1:67">
      <c r="A25" s="1" t="str">
        <f ca="1">IFERROR(__xludf.DUMMYFUNCTION("""COMPUTED_VALUE"""),"c6d2428d-6a21-42e6-a6c1-a545c20b5e02")</f>
        <v>c6d2428d-6a21-42e6-a6c1-a545c20b5e02</v>
      </c>
      <c r="B25" s="2">
        <f ca="1">IFERROR(__xludf.DUMMYFUNCTION("""COMPUTED_VALUE"""),45639.9470601851)</f>
        <v>45639.947060185099</v>
      </c>
      <c r="C25" s="3" t="s">
        <v>11</v>
      </c>
      <c r="D25" s="1" t="str">
        <f ca="1">IFERROR(__xludf.DUMMYFUNCTION("""COMPUTED_VALUE"""),"Satkhira")</f>
        <v>Satkhira</v>
      </c>
      <c r="E25" s="1" t="str">
        <f ca="1">IFERROR(__xludf.DUMMYFUNCTION("""COMPUTED_VALUE"""),"Satkhira Sadar")</f>
        <v>Satkhira Sadar</v>
      </c>
      <c r="F25" s="1" t="str">
        <f ca="1">IFERROR(__xludf.DUMMYFUNCTION("""COMPUTED_VALUE"""),"Eggs,Chicken")</f>
        <v>Eggs,Chicken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f ca="1">IFERROR(__xludf.DUMMYFUNCTION("""COMPUTED_VALUE"""),44)</f>
        <v>44</v>
      </c>
      <c r="AN25" s="1"/>
      <c r="AO25" s="1" t="str">
        <f ca="1">IFERROR(__xludf.DUMMYFUNCTION("""COMPUTED_VALUE"""),"Traditional Shop")</f>
        <v>Traditional Shop</v>
      </c>
      <c r="AP25" s="1"/>
      <c r="AQ25" s="1">
        <f ca="1">IFERROR(__xludf.DUMMYFUNCTION("""COMPUTED_VALUE"""),295)</f>
        <v>295</v>
      </c>
      <c r="AR25" s="1"/>
      <c r="AS25" s="1" t="str">
        <f ca="1">IFERROR(__xludf.DUMMYFUNCTION("""COMPUTED_VALUE"""),"Live")</f>
        <v>Live</v>
      </c>
      <c r="AT25" s="1" t="str">
        <f ca="1">IFERROR(__xludf.DUMMYFUNCTION("""COMPUTED_VALUE"""),"Traditional Shop")</f>
        <v>Traditional Shop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>
      <c r="A26" s="1" t="str">
        <f ca="1">IFERROR(__xludf.DUMMYFUNCTION("""COMPUTED_VALUE"""),"99d8eed4-bcb3-43fb-a836-a58c82191724")</f>
        <v>99d8eed4-bcb3-43fb-a836-a58c82191724</v>
      </c>
      <c r="B26" s="2">
        <f ca="1">IFERROR(__xludf.DUMMYFUNCTION("""COMPUTED_VALUE"""),45639.9963773148)</f>
        <v>45639.996377314797</v>
      </c>
      <c r="C26" s="3" t="s">
        <v>12</v>
      </c>
      <c r="D26" s="1" t="str">
        <f ca="1">IFERROR(__xludf.DUMMYFUNCTION("""COMPUTED_VALUE"""),"Dhaka")</f>
        <v>Dhaka</v>
      </c>
      <c r="E26" s="1" t="str">
        <f ca="1">IFERROR(__xludf.DUMMYFUNCTION("""COMPUTED_VALUE"""),"Badda")</f>
        <v>Badda</v>
      </c>
      <c r="F26" s="1" t="str">
        <f ca="1">IFERROR(__xludf.DUMMYFUNCTION("""COMPUTED_VALUE"""),"Rice,Lentil,Soybean Oil,Green Chilli")</f>
        <v>Rice,Lentil,Soybean Oil,Green Chilli</v>
      </c>
      <c r="G26" s="1">
        <f ca="1">IFERROR(__xludf.DUMMYFUNCTION("""COMPUTED_VALUE"""),60)</f>
        <v>60</v>
      </c>
      <c r="H26" s="1"/>
      <c r="I26" s="1" t="str">
        <f ca="1">IFERROR(__xludf.DUMMYFUNCTION("""COMPUTED_VALUE"""),"Loose")</f>
        <v>Loose</v>
      </c>
      <c r="J26" s="1"/>
      <c r="K26" s="1"/>
      <c r="L26" s="1"/>
      <c r="M26" s="1"/>
      <c r="N26" s="1"/>
      <c r="O26" s="1"/>
      <c r="P26" s="1"/>
      <c r="Q26" s="1"/>
      <c r="R26" s="1">
        <f ca="1">IFERROR(__xludf.DUMMYFUNCTION("""COMPUTED_VALUE"""),120)</f>
        <v>120</v>
      </c>
      <c r="S26" s="1"/>
      <c r="T26" s="1" t="str">
        <f ca="1">IFERROR(__xludf.DUMMYFUNCTION("""COMPUTED_VALUE"""),"Loose")</f>
        <v>Loose</v>
      </c>
      <c r="U26" s="1" t="str">
        <f ca="1">IFERROR(__xludf.DUMMYFUNCTION("""COMPUTED_VALUE"""),"Traditional Shop")</f>
        <v>Traditional Shop</v>
      </c>
      <c r="V26" s="1"/>
      <c r="W26" s="1">
        <f ca="1">IFERROR(__xludf.DUMMYFUNCTION("""COMPUTED_VALUE"""),170)</f>
        <v>170</v>
      </c>
      <c r="X26" s="1"/>
      <c r="Y26" s="1" t="str">
        <f ca="1">IFERROR(__xludf.DUMMYFUNCTION("""COMPUTED_VALUE"""),"Bottle")</f>
        <v>Bottle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>
        <f ca="1">IFERROR(__xludf.DUMMYFUNCTION("""COMPUTED_VALUE"""),100)</f>
        <v>100</v>
      </c>
      <c r="BL26" s="1"/>
      <c r="BM26" s="1" t="str">
        <f ca="1">IFERROR(__xludf.DUMMYFUNCTION("""COMPUTED_VALUE"""),"Traditional Shop")</f>
        <v>Traditional Shop</v>
      </c>
      <c r="BN26" s="1"/>
      <c r="BO26" s="1" t="str">
        <f ca="1">IFERROR(__xludf.DUMMYFUNCTION("""COMPUTED_VALUE"""),"Test entry")</f>
        <v>Test entry</v>
      </c>
    </row>
    <row r="27" spans="1:67">
      <c r="A27" s="1" t="str">
        <f ca="1">IFERROR(__xludf.DUMMYFUNCTION("""COMPUTED_VALUE"""),"c40ab17b-aabb-4f96-9c27-e720a5b1ebc5")</f>
        <v>c40ab17b-aabb-4f96-9c27-e720a5b1ebc5</v>
      </c>
      <c r="B27" s="2">
        <f ca="1">IFERROR(__xludf.DUMMYFUNCTION("""COMPUTED_VALUE"""),45640.1459953703)</f>
        <v>45640.145995370302</v>
      </c>
      <c r="C27" s="3" t="s">
        <v>13</v>
      </c>
      <c r="D27" s="1" t="str">
        <f ca="1">IFERROR(__xludf.DUMMYFUNCTION("""COMPUTED_VALUE"""),"Rajshahi")</f>
        <v>Rajshahi</v>
      </c>
      <c r="E27" s="1" t="str">
        <f ca="1">IFERROR(__xludf.DUMMYFUNCTION("""COMPUTED_VALUE"""),"Matihar")</f>
        <v>Matihar</v>
      </c>
      <c r="F27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27" s="1">
        <f ca="1">IFERROR(__xludf.DUMMYFUNCTION("""COMPUTED_VALUE"""),78)</f>
        <v>78</v>
      </c>
      <c r="H27" s="1"/>
      <c r="I27" s="1" t="str">
        <f ca="1">IFERROR(__xludf.DUMMYFUNCTION("""COMPUTED_VALUE"""),"Loose")</f>
        <v>Loose</v>
      </c>
      <c r="J27" s="1" t="str">
        <f ca="1">IFERROR(__xludf.DUMMYFUNCTION("""COMPUTED_VALUE"""),"Miniket")</f>
        <v>Miniket</v>
      </c>
      <c r="K27" s="1" t="str">
        <f ca="1">IFERROR(__xludf.DUMMYFUNCTION("""COMPUTED_VALUE"""),"Traditional Shop")</f>
        <v>Traditional Shop</v>
      </c>
      <c r="L27" s="1"/>
      <c r="M27" s="1">
        <f ca="1">IFERROR(__xludf.DUMMYFUNCTION("""COMPUTED_VALUE"""),70)</f>
        <v>70</v>
      </c>
      <c r="N27" s="1"/>
      <c r="O27" s="1" t="str">
        <f ca="1">IFERROR(__xludf.DUMMYFUNCTION("""COMPUTED_VALUE"""),"Packet")</f>
        <v>Packet</v>
      </c>
      <c r="P27" s="1" t="str">
        <f ca="1">IFERROR(__xludf.DUMMYFUNCTION("""COMPUTED_VALUE"""),"Traditional Shop")</f>
        <v>Traditional Shop</v>
      </c>
      <c r="Q27" s="1"/>
      <c r="R27" s="1">
        <f ca="1">IFERROR(__xludf.DUMMYFUNCTION("""COMPUTED_VALUE"""),120)</f>
        <v>120</v>
      </c>
      <c r="S27" s="1"/>
      <c r="T27" s="1" t="str">
        <f ca="1">IFERROR(__xludf.DUMMYFUNCTION("""COMPUTED_VALUE"""),"Loose")</f>
        <v>Loose</v>
      </c>
      <c r="U27" s="1" t="str">
        <f ca="1">IFERROR(__xludf.DUMMYFUNCTION("""COMPUTED_VALUE"""),"Traditional Shop")</f>
        <v>Traditional Shop</v>
      </c>
      <c r="V27" s="1"/>
      <c r="W27" s="1">
        <f ca="1">IFERROR(__xludf.DUMMYFUNCTION("""COMPUTED_VALUE"""),210)</f>
        <v>210</v>
      </c>
      <c r="X27" s="1"/>
      <c r="Y27" s="1" t="str">
        <f ca="1">IFERROR(__xludf.DUMMYFUNCTION("""COMPUTED_VALUE"""),"Bottle")</f>
        <v>Bottle</v>
      </c>
      <c r="Z27" s="1" t="str">
        <f ca="1">IFERROR(__xludf.DUMMYFUNCTION("""COMPUTED_VALUE"""),"Traditional Shop")</f>
        <v>Traditional Shop</v>
      </c>
      <c r="AA27" s="1"/>
      <c r="AB27" s="1">
        <f ca="1">IFERROR(__xludf.DUMMYFUNCTION("""COMPUTED_VALUE"""),40)</f>
        <v>40</v>
      </c>
      <c r="AC27" s="1"/>
      <c r="AD27" s="1" t="str">
        <f ca="1">IFERROR(__xludf.DUMMYFUNCTION("""COMPUTED_VALUE"""),"Packet")</f>
        <v>Packet</v>
      </c>
      <c r="AE27" s="1" t="str">
        <f ca="1">IFERROR(__xludf.DUMMYFUNCTION("""COMPUTED_VALUE"""),"Traditional Shop")</f>
        <v>Traditional Shop</v>
      </c>
      <c r="AF27" s="1"/>
      <c r="AG27" s="1">
        <f ca="1">IFERROR(__xludf.DUMMYFUNCTION("""COMPUTED_VALUE"""),136)</f>
        <v>136</v>
      </c>
      <c r="AH27" s="1"/>
      <c r="AI27" s="1" t="str">
        <f ca="1">IFERROR(__xludf.DUMMYFUNCTION("""COMPUTED_VALUE"""),"Deshi")</f>
        <v>Deshi</v>
      </c>
      <c r="AJ27" s="1" t="str">
        <f ca="1">IFERROR(__xludf.DUMMYFUNCTION("""COMPUTED_VALUE"""),"Loose")</f>
        <v>Loose</v>
      </c>
      <c r="AK27" s="1" t="str">
        <f ca="1">IFERROR(__xludf.DUMMYFUNCTION("""COMPUTED_VALUE"""),"Traditional Shop")</f>
        <v>Traditional Shop</v>
      </c>
      <c r="AL27" s="1"/>
      <c r="AM27" s="1">
        <f ca="1">IFERROR(__xludf.DUMMYFUNCTION("""COMPUTED_VALUE"""),46)</f>
        <v>46</v>
      </c>
      <c r="AN27" s="1"/>
      <c r="AO27" s="1" t="str">
        <f ca="1">IFERROR(__xludf.DUMMYFUNCTION("""COMPUTED_VALUE"""),"Traditional Shop")</f>
        <v>Traditional Shop</v>
      </c>
      <c r="AP27" s="1"/>
      <c r="AQ27" s="1">
        <f ca="1">IFERROR(__xludf.DUMMYFUNCTION("""COMPUTED_VALUE"""),225)</f>
        <v>225</v>
      </c>
      <c r="AR27" s="1"/>
      <c r="AS27" s="1" t="str">
        <f ca="1">IFERROR(__xludf.DUMMYFUNCTION("""COMPUTED_VALUE"""),"Processed with skin")</f>
        <v>Processed with skin</v>
      </c>
      <c r="AT27" s="1" t="str">
        <f ca="1">IFERROR(__xludf.DUMMYFUNCTION("""COMPUTED_VALUE"""),"Traditional Shop")</f>
        <v>Traditional Shop</v>
      </c>
      <c r="AU27" s="1"/>
      <c r="AV27" s="1">
        <f ca="1">IFERROR(__xludf.DUMMYFUNCTION("""COMPUTED_VALUE"""),75)</f>
        <v>75</v>
      </c>
      <c r="AW27" s="1"/>
      <c r="AX27" s="1" t="str">
        <f ca="1">IFERROR(__xludf.DUMMYFUNCTION("""COMPUTED_VALUE"""),"Silbilati ")</f>
        <v xml:space="preserve">Silbilati </v>
      </c>
      <c r="AY27" s="1" t="str">
        <f ca="1">IFERROR(__xludf.DUMMYFUNCTION("""COMPUTED_VALUE"""),"Traditional Shop")</f>
        <v>Traditional Shop</v>
      </c>
      <c r="AZ27" s="1"/>
      <c r="BA27" s="1">
        <f ca="1">IFERROR(__xludf.DUMMYFUNCTION("""COMPUTED_VALUE"""),55)</f>
        <v>55</v>
      </c>
      <c r="BB27" s="1"/>
      <c r="BC27" s="1" t="str">
        <f ca="1">IFERROR(__xludf.DUMMYFUNCTION("""COMPUTED_VALUE"""),"Desi ")</f>
        <v xml:space="preserve">Desi </v>
      </c>
      <c r="BD27" s="1" t="str">
        <f ca="1">IFERROR(__xludf.DUMMYFUNCTION("""COMPUTED_VALUE"""),"Traditional Shop")</f>
        <v>Traditional Shop</v>
      </c>
      <c r="BE27" s="1"/>
      <c r="BF27" s="1">
        <f ca="1">IFERROR(__xludf.DUMMYFUNCTION("""COMPUTED_VALUE"""),120)</f>
        <v>120</v>
      </c>
      <c r="BG27" s="1"/>
      <c r="BH27" s="1" t="str">
        <f ca="1">IFERROR(__xludf.DUMMYFUNCTION("""COMPUTED_VALUE"""),"Deshi")</f>
        <v>Deshi</v>
      </c>
      <c r="BI27" s="1" t="str">
        <f ca="1">IFERROR(__xludf.DUMMYFUNCTION("""COMPUTED_VALUE"""),"Traditional Shop")</f>
        <v>Traditional Shop</v>
      </c>
      <c r="BJ27" s="1"/>
      <c r="BK27" s="1">
        <f ca="1">IFERROR(__xludf.DUMMYFUNCTION("""COMPUTED_VALUE"""),90)</f>
        <v>90</v>
      </c>
      <c r="BL27" s="1"/>
      <c r="BM27" s="1" t="str">
        <f ca="1">IFERROR(__xludf.DUMMYFUNCTION("""COMPUTED_VALUE"""),"Traditional Shop")</f>
        <v>Traditional Shop</v>
      </c>
      <c r="BN27" s="1"/>
      <c r="BO27" s="1" t="str">
        <f ca="1">IFERROR(__xludf.DUMMYFUNCTION("""COMPUTED_VALUE"""),"Add the Quantity please 
")</f>
        <v xml:space="preserve">Add the Quantity please 
</v>
      </c>
    </row>
    <row r="28" spans="1:67">
      <c r="A28" s="1" t="str">
        <f ca="1">IFERROR(__xludf.DUMMYFUNCTION("""COMPUTED_VALUE"""),"b7514333-d231-4679-8e63-b157f552a420")</f>
        <v>b7514333-d231-4679-8e63-b157f552a420</v>
      </c>
      <c r="B28" s="2">
        <f ca="1">IFERROR(__xludf.DUMMYFUNCTION("""COMPUTED_VALUE"""),45640.2178472222)</f>
        <v>45640.2178472222</v>
      </c>
      <c r="C28" s="3" t="s">
        <v>14</v>
      </c>
      <c r="D28" s="1" t="str">
        <f ca="1">IFERROR(__xludf.DUMMYFUNCTION("""COMPUTED_VALUE"""),"Rajshahi")</f>
        <v>Rajshahi</v>
      </c>
      <c r="E28" s="1" t="str">
        <f ca="1">IFERROR(__xludf.DUMMYFUNCTION("""COMPUTED_VALUE"""),"Matihar")</f>
        <v>Matihar</v>
      </c>
      <c r="F28" s="1" t="str">
        <f ca="1">IFERROR(__xludf.DUMMYFUNCTION("""COMPUTED_VALUE"""),"Rice,Flour,Soybean Oil,Sugar,Chicken,Potato,Eggplant,Onion,Eggs,Green Chilli,Salt,Lentil")</f>
        <v>Rice,Flour,Soybean Oil,Sugar,Chicken,Potato,Eggplant,Onion,Eggs,Green Chilli,Salt,Lentil</v>
      </c>
      <c r="G28" s="1">
        <f ca="1">IFERROR(__xludf.DUMMYFUNCTION("""COMPUTED_VALUE"""),80)</f>
        <v>80</v>
      </c>
      <c r="H28" s="1"/>
      <c r="I28" s="1"/>
      <c r="J28" s="1" t="str">
        <f ca="1">IFERROR(__xludf.DUMMYFUNCTION("""COMPUTED_VALUE"""),"Nazirshail")</f>
        <v>Nazirshail</v>
      </c>
      <c r="K28" s="1" t="str">
        <f ca="1">IFERROR(__xludf.DUMMYFUNCTION("""COMPUTED_VALUE"""),"Traditional Shop")</f>
        <v>Traditional Shop</v>
      </c>
      <c r="L28" s="1"/>
      <c r="M28" s="1">
        <f ca="1">IFERROR(__xludf.DUMMYFUNCTION("""COMPUTED_VALUE"""),50)</f>
        <v>50</v>
      </c>
      <c r="N28" s="1"/>
      <c r="O28" s="1" t="str">
        <f ca="1">IFERROR(__xludf.DUMMYFUNCTION("""COMPUTED_VALUE"""),"Packet")</f>
        <v>Packet</v>
      </c>
      <c r="P28" s="1" t="str">
        <f ca="1">IFERROR(__xludf.DUMMYFUNCTION("""COMPUTED_VALUE"""),"Traditional Shop")</f>
        <v>Traditional Shop</v>
      </c>
      <c r="Q28" s="1"/>
      <c r="R28" s="1">
        <f ca="1">IFERROR(__xludf.DUMMYFUNCTION("""COMPUTED_VALUE"""),110)</f>
        <v>110</v>
      </c>
      <c r="S28" s="1"/>
      <c r="T28" s="1" t="str">
        <f ca="1">IFERROR(__xludf.DUMMYFUNCTION("""COMPUTED_VALUE"""),"Loose")</f>
        <v>Loose</v>
      </c>
      <c r="U28" s="1" t="str">
        <f ca="1">IFERROR(__xludf.DUMMYFUNCTION("""COMPUTED_VALUE"""),"Traditional Shop")</f>
        <v>Traditional Shop</v>
      </c>
      <c r="V28" s="1"/>
      <c r="W28" s="1">
        <f ca="1">IFERROR(__xludf.DUMMYFUNCTION("""COMPUTED_VALUE"""),168)</f>
        <v>168</v>
      </c>
      <c r="X28" s="1"/>
      <c r="Y28" s="1" t="str">
        <f ca="1">IFERROR(__xludf.DUMMYFUNCTION("""COMPUTED_VALUE"""),"Loose")</f>
        <v>Loose</v>
      </c>
      <c r="Z28" s="1" t="str">
        <f ca="1">IFERROR(__xludf.DUMMYFUNCTION("""COMPUTED_VALUE"""),"Traditional Shop")</f>
        <v>Traditional Shop</v>
      </c>
      <c r="AA28" s="1"/>
      <c r="AB28" s="1">
        <f ca="1">IFERROR(__xludf.DUMMYFUNCTION("""COMPUTED_VALUE"""),40)</f>
        <v>40</v>
      </c>
      <c r="AC28" s="1"/>
      <c r="AD28" s="1" t="str">
        <f ca="1">IFERROR(__xludf.DUMMYFUNCTION("""COMPUTED_VALUE"""),"Packet")</f>
        <v>Packet</v>
      </c>
      <c r="AE28" s="1" t="str">
        <f ca="1">IFERROR(__xludf.DUMMYFUNCTION("""COMPUTED_VALUE"""),"Traditional Shop")</f>
        <v>Traditional Shop</v>
      </c>
      <c r="AF28" s="1"/>
      <c r="AG28" s="1">
        <f ca="1">IFERROR(__xludf.DUMMYFUNCTION("""COMPUTED_VALUE"""),135)</f>
        <v>135</v>
      </c>
      <c r="AH28" s="1"/>
      <c r="AI28" s="1" t="str">
        <f ca="1">IFERROR(__xludf.DUMMYFUNCTION("""COMPUTED_VALUE"""),"Indian")</f>
        <v>Indian</v>
      </c>
      <c r="AJ28" s="1" t="str">
        <f ca="1">IFERROR(__xludf.DUMMYFUNCTION("""COMPUTED_VALUE"""),"Loose")</f>
        <v>Loose</v>
      </c>
      <c r="AK28" s="1" t="str">
        <f ca="1">IFERROR(__xludf.DUMMYFUNCTION("""COMPUTED_VALUE"""),"Traditional Shop")</f>
        <v>Traditional Shop</v>
      </c>
      <c r="AL28" s="1"/>
      <c r="AM28" s="1">
        <f ca="1">IFERROR(__xludf.DUMMYFUNCTION("""COMPUTED_VALUE"""),48)</f>
        <v>48</v>
      </c>
      <c r="AN28" s="1"/>
      <c r="AO28" s="1" t="str">
        <f ca="1">IFERROR(__xludf.DUMMYFUNCTION("""COMPUTED_VALUE"""),"Traditional Shop")</f>
        <v>Traditional Shop</v>
      </c>
      <c r="AP28" s="1"/>
      <c r="AQ28" s="1">
        <f ca="1">IFERROR(__xludf.DUMMYFUNCTION("""COMPUTED_VALUE"""),165)</f>
        <v>165</v>
      </c>
      <c r="AR28" s="1"/>
      <c r="AS28" s="1" t="str">
        <f ca="1">IFERROR(__xludf.DUMMYFUNCTION("""COMPUTED_VALUE"""),"Live")</f>
        <v>Live</v>
      </c>
      <c r="AT28" s="1" t="str">
        <f ca="1">IFERROR(__xludf.DUMMYFUNCTION("""COMPUTED_VALUE"""),"Traditional Shop")</f>
        <v>Traditional Shop</v>
      </c>
      <c r="AU28" s="1"/>
      <c r="AV28" s="1">
        <f ca="1">IFERROR(__xludf.DUMMYFUNCTION("""COMPUTED_VALUE"""),80)</f>
        <v>80</v>
      </c>
      <c r="AW28" s="1"/>
      <c r="AX28" s="1" t="str">
        <f ca="1">IFERROR(__xludf.DUMMYFUNCTION("""COMPUTED_VALUE"""),"New Potato")</f>
        <v>New Potato</v>
      </c>
      <c r="AY28" s="1" t="str">
        <f ca="1">IFERROR(__xludf.DUMMYFUNCTION("""COMPUTED_VALUE"""),"Traditional Shop")</f>
        <v>Traditional Shop</v>
      </c>
      <c r="AZ28" s="1"/>
      <c r="BA28" s="1">
        <f ca="1">IFERROR(__xludf.DUMMYFUNCTION("""COMPUTED_VALUE"""),55)</f>
        <v>55</v>
      </c>
      <c r="BB28" s="1"/>
      <c r="BC28" s="1" t="str">
        <f ca="1">IFERROR(__xludf.DUMMYFUNCTION("""COMPUTED_VALUE"""),"Kanai")</f>
        <v>Kanai</v>
      </c>
      <c r="BD28" s="1" t="str">
        <f ca="1">IFERROR(__xludf.DUMMYFUNCTION("""COMPUTED_VALUE"""),"Traditional Shop")</f>
        <v>Traditional Shop</v>
      </c>
      <c r="BE28" s="1"/>
      <c r="BF28" s="1">
        <f ca="1">IFERROR(__xludf.DUMMYFUNCTION("""COMPUTED_VALUE"""),80)</f>
        <v>80</v>
      </c>
      <c r="BG28" s="1"/>
      <c r="BH28" s="1" t="str">
        <f ca="1">IFERROR(__xludf.DUMMYFUNCTION("""COMPUTED_VALUE"""),"Deshi")</f>
        <v>Deshi</v>
      </c>
      <c r="BI28" s="1" t="str">
        <f ca="1">IFERROR(__xludf.DUMMYFUNCTION("""COMPUTED_VALUE"""),"Traditional Shop")</f>
        <v>Traditional Shop</v>
      </c>
      <c r="BJ28" s="1"/>
      <c r="BK28" s="1">
        <f ca="1">IFERROR(__xludf.DUMMYFUNCTION("""COMPUTED_VALUE"""),60)</f>
        <v>60</v>
      </c>
      <c r="BL28" s="1"/>
      <c r="BM28" s="1" t="str">
        <f ca="1">IFERROR(__xludf.DUMMYFUNCTION("""COMPUTED_VALUE"""),"Traditional Shop")</f>
        <v>Traditional Shop</v>
      </c>
      <c r="BN28" s="1"/>
      <c r="BO28" s="1" t="str">
        <f ca="1">IFERROR(__xludf.DUMMYFUNCTION("""COMPUTED_VALUE"""),"You can give some option for types of eggplant if it is mandatory. ")</f>
        <v xml:space="preserve">You can give some option for types of eggplant if it is mandatory. </v>
      </c>
    </row>
    <row r="29" spans="1:67">
      <c r="A29" s="1" t="str">
        <f ca="1">IFERROR(__xludf.DUMMYFUNCTION("""COMPUTED_VALUE"""),"d2224997-eb09-4d6f-ad8c-501702c8349e")</f>
        <v>d2224997-eb09-4d6f-ad8c-501702c8349e</v>
      </c>
      <c r="B29" s="2">
        <f ca="1">IFERROR(__xludf.DUMMYFUNCTION("""COMPUTED_VALUE"""),45640.2753472222)</f>
        <v>45640.275347222203</v>
      </c>
      <c r="C29" s="3" t="s">
        <v>11</v>
      </c>
      <c r="D29" s="1" t="str">
        <f ca="1">IFERROR(__xludf.DUMMYFUNCTION("""COMPUTED_VALUE"""),"Dhaka")</f>
        <v>Dhaka</v>
      </c>
      <c r="E29" s="1" t="str">
        <f ca="1">IFERROR(__xludf.DUMMYFUNCTION("""COMPUTED_VALUE"""),"Mirpur")</f>
        <v>Mirpur</v>
      </c>
      <c r="F29" s="1" t="str">
        <f ca="1">IFERROR(__xludf.DUMMYFUNCTION("""COMPUTED_VALUE"""),"Soybean Oil,Eggs,Chicken")</f>
        <v>Soybean Oil,Eggs,Chicken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f ca="1">IFERROR(__xludf.DUMMYFUNCTION("""COMPUTED_VALUE"""),200)</f>
        <v>200</v>
      </c>
      <c r="X29" s="1"/>
      <c r="Y29" s="1" t="str">
        <f ca="1">IFERROR(__xludf.DUMMYFUNCTION("""COMPUTED_VALUE"""),"Bottle")</f>
        <v>Bottle</v>
      </c>
      <c r="Z29" s="1" t="str">
        <f ca="1">IFERROR(__xludf.DUMMYFUNCTION("""COMPUTED_VALUE"""),"Online/Supershop")</f>
        <v>Online/Supershop</v>
      </c>
      <c r="AA29" s="1" t="str">
        <f ca="1">IFERROR(__xludf.DUMMYFUNCTION("""COMPUTED_VALUE"""),"Prince Bazar")</f>
        <v>Prince Bazar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>
        <f ca="1">IFERROR(__xludf.DUMMYFUNCTION("""COMPUTED_VALUE"""),50)</f>
        <v>50</v>
      </c>
      <c r="AN29" s="1"/>
      <c r="AO29" s="1" t="str">
        <f ca="1">IFERROR(__xludf.DUMMYFUNCTION("""COMPUTED_VALUE"""),"Online/Supershop")</f>
        <v>Online/Supershop</v>
      </c>
      <c r="AP29" s="1" t="str">
        <f ca="1">IFERROR(__xludf.DUMMYFUNCTION("""COMPUTED_VALUE"""),"Prince Bazar")</f>
        <v>Prince Bazar</v>
      </c>
      <c r="AQ29" s="1">
        <f ca="1">IFERROR(__xludf.DUMMYFUNCTION("""COMPUTED_VALUE"""),300)</f>
        <v>300</v>
      </c>
      <c r="AR29" s="1"/>
      <c r="AS29" s="1" t="str">
        <f ca="1">IFERROR(__xludf.DUMMYFUNCTION("""COMPUTED_VALUE"""),"Processed with skin")</f>
        <v>Processed with skin</v>
      </c>
      <c r="AT29" s="1" t="str">
        <f ca="1">IFERROR(__xludf.DUMMYFUNCTION("""COMPUTED_VALUE"""),"Online/Supershop")</f>
        <v>Online/Supershop</v>
      </c>
      <c r="AU29" s="1" t="str">
        <f ca="1">IFERROR(__xludf.DUMMYFUNCTION("""COMPUTED_VALUE"""),"Prince Bazar")</f>
        <v>Prince Bazar</v>
      </c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>
      <c r="A30" s="1" t="str">
        <f ca="1">IFERROR(__xludf.DUMMYFUNCTION("""COMPUTED_VALUE"""),"f9d0eeca-12f8-4eba-8792-a77be4d9af71")</f>
        <v>f9d0eeca-12f8-4eba-8792-a77be4d9af71</v>
      </c>
      <c r="B30" s="2">
        <f ca="1">IFERROR(__xludf.DUMMYFUNCTION("""COMPUTED_VALUE"""),45640.5702083333)</f>
        <v>45640.570208333302</v>
      </c>
      <c r="C30" s="3" t="s">
        <v>15</v>
      </c>
      <c r="D30" s="1" t="str">
        <f ca="1">IFERROR(__xludf.DUMMYFUNCTION("""COMPUTED_VALUE"""),"Khulna")</f>
        <v>Khulna</v>
      </c>
      <c r="E30" s="1" t="str">
        <f ca="1">IFERROR(__xludf.DUMMYFUNCTION("""COMPUTED_VALUE"""),"Sonadanga")</f>
        <v>Sonadanga</v>
      </c>
      <c r="F30" s="1" t="str">
        <f ca="1">IFERROR(__xludf.DUMMYFUNCTION("""COMPUTED_VALUE"""),"Rice,Flour,Lentil,Soybean Oil,Salt,Eggs,Chicken,Potato,Eggplant,Onion,Green Chilli")</f>
        <v>Rice,Flour,Lentil,Soybean Oil,Salt,Eggs,Chicken,Potato,Eggplant,Onion,Green Chilli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 t="str">
        <f ca="1">IFERROR(__xludf.DUMMYFUNCTION("""COMPUTED_VALUE"""),"প্রয়োজন মনে করছি না")</f>
        <v>প্রয়োজন মনে করছি না</v>
      </c>
    </row>
    <row r="31" spans="1:67">
      <c r="A31" s="1" t="str">
        <f ca="1">IFERROR(__xludf.DUMMYFUNCTION("""COMPUTED_VALUE"""),"1525439c-f474-4598-98e0-648b57b5550c")</f>
        <v>1525439c-f474-4598-98e0-648b57b5550c</v>
      </c>
      <c r="B31" s="2">
        <f ca="1">IFERROR(__xludf.DUMMYFUNCTION("""COMPUTED_VALUE"""),45640.5736574074)</f>
        <v>45640.573657407404</v>
      </c>
      <c r="C31" s="3" t="s">
        <v>16</v>
      </c>
      <c r="D31" s="1" t="str">
        <f ca="1">IFERROR(__xludf.DUMMYFUNCTION("""COMPUTED_VALUE"""),"Pabna")</f>
        <v>Pabna</v>
      </c>
      <c r="E31" s="1" t="str">
        <f ca="1">IFERROR(__xludf.DUMMYFUNCTION("""COMPUTED_VALUE"""),"Sujanagar")</f>
        <v>Sujanagar</v>
      </c>
      <c r="F31" s="1" t="str">
        <f ca="1">IFERROR(__xludf.DUMMYFUNCTION("""COMPUTED_VALUE"""),"Rice,Flour,Soybean Oil,Lentil,Eggs,Sugar,Salt,Chicken,Potato,Green Chilli,Onion,Eggplant")</f>
        <v>Rice,Flour,Soybean Oil,Lentil,Eggs,Sugar,Salt,Chicken,Potato,Green Chilli,Onion,Eggplant</v>
      </c>
      <c r="G31" s="1">
        <f ca="1">IFERROR(__xludf.DUMMYFUNCTION("""COMPUTED_VALUE"""),70)</f>
        <v>70</v>
      </c>
      <c r="H31" s="1"/>
      <c r="I31" s="1" t="str">
        <f ca="1">IFERROR(__xludf.DUMMYFUNCTION("""COMPUTED_VALUE"""),"Loose")</f>
        <v>Loose</v>
      </c>
      <c r="J31" s="1" t="str">
        <f ca="1">IFERROR(__xludf.DUMMYFUNCTION("""COMPUTED_VALUE"""),"Miniket")</f>
        <v>Miniket</v>
      </c>
      <c r="K31" s="1" t="str">
        <f ca="1">IFERROR(__xludf.DUMMYFUNCTION("""COMPUTED_VALUE"""),"Traditional Shop")</f>
        <v>Traditional Shop</v>
      </c>
      <c r="L31" s="1"/>
      <c r="M31" s="1">
        <f ca="1">IFERROR(__xludf.DUMMYFUNCTION("""COMPUTED_VALUE"""),53)</f>
        <v>53</v>
      </c>
      <c r="N31" s="1"/>
      <c r="O31" s="1" t="str">
        <f ca="1">IFERROR(__xludf.DUMMYFUNCTION("""COMPUTED_VALUE"""),"Loose")</f>
        <v>Loose</v>
      </c>
      <c r="P31" s="1" t="str">
        <f ca="1">IFERROR(__xludf.DUMMYFUNCTION("""COMPUTED_VALUE"""),"Traditional Shop")</f>
        <v>Traditional Shop</v>
      </c>
      <c r="Q31" s="1"/>
      <c r="R31" s="1">
        <f ca="1">IFERROR(__xludf.DUMMYFUNCTION("""COMPUTED_VALUE"""),160)</f>
        <v>160</v>
      </c>
      <c r="S31" s="1"/>
      <c r="T31" s="1" t="str">
        <f ca="1">IFERROR(__xludf.DUMMYFUNCTION("""COMPUTED_VALUE"""),"Loose")</f>
        <v>Loose</v>
      </c>
      <c r="U31" s="1" t="str">
        <f ca="1">IFERROR(__xludf.DUMMYFUNCTION("""COMPUTED_VALUE"""),"Traditional Shop")</f>
        <v>Traditional Shop</v>
      </c>
      <c r="V31" s="1"/>
      <c r="W31" s="1">
        <f ca="1">IFERROR(__xludf.DUMMYFUNCTION("""COMPUTED_VALUE"""),155)</f>
        <v>155</v>
      </c>
      <c r="X31" s="1"/>
      <c r="Y31" s="1" t="str">
        <f ca="1">IFERROR(__xludf.DUMMYFUNCTION("""COMPUTED_VALUE"""),"Loose")</f>
        <v>Loose</v>
      </c>
      <c r="Z31" s="1" t="str">
        <f ca="1">IFERROR(__xludf.DUMMYFUNCTION("""COMPUTED_VALUE"""),"Traditional Shop")</f>
        <v>Traditional Shop</v>
      </c>
      <c r="AA31" s="1"/>
      <c r="AB31" s="1">
        <f ca="1">IFERROR(__xludf.DUMMYFUNCTION("""COMPUTED_VALUE"""),40)</f>
        <v>40</v>
      </c>
      <c r="AC31" s="1"/>
      <c r="AD31" s="1" t="str">
        <f ca="1">IFERROR(__xludf.DUMMYFUNCTION("""COMPUTED_VALUE"""),"Packet")</f>
        <v>Packet</v>
      </c>
      <c r="AE31" s="1" t="str">
        <f ca="1">IFERROR(__xludf.DUMMYFUNCTION("""COMPUTED_VALUE"""),"Traditional Shop")</f>
        <v>Traditional Shop</v>
      </c>
      <c r="AF31" s="1"/>
      <c r="AG31" s="1">
        <f ca="1">IFERROR(__xludf.DUMMYFUNCTION("""COMPUTED_VALUE"""),140)</f>
        <v>140</v>
      </c>
      <c r="AH31" s="1"/>
      <c r="AI31" s="1" t="str">
        <f ca="1">IFERROR(__xludf.DUMMYFUNCTION("""COMPUTED_VALUE"""),"Deshi")</f>
        <v>Deshi</v>
      </c>
      <c r="AJ31" s="1" t="str">
        <f ca="1">IFERROR(__xludf.DUMMYFUNCTION("""COMPUTED_VALUE"""),"Loose")</f>
        <v>Loose</v>
      </c>
      <c r="AK31" s="1" t="str">
        <f ca="1">IFERROR(__xludf.DUMMYFUNCTION("""COMPUTED_VALUE"""),"Traditional Shop")</f>
        <v>Traditional Shop</v>
      </c>
      <c r="AL31" s="1"/>
      <c r="AM31" s="1">
        <f ca="1">IFERROR(__xludf.DUMMYFUNCTION("""COMPUTED_VALUE"""),50)</f>
        <v>50</v>
      </c>
      <c r="AN31" s="1"/>
      <c r="AO31" s="1" t="str">
        <f ca="1">IFERROR(__xludf.DUMMYFUNCTION("""COMPUTED_VALUE"""),"Traditional Shop")</f>
        <v>Traditional Shop</v>
      </c>
      <c r="AP31" s="1"/>
      <c r="AQ31" s="1">
        <f ca="1">IFERROR(__xludf.DUMMYFUNCTION("""COMPUTED_VALUE"""),350)</f>
        <v>350</v>
      </c>
      <c r="AR31" s="1"/>
      <c r="AS31" s="1" t="str">
        <f ca="1">IFERROR(__xludf.DUMMYFUNCTION("""COMPUTED_VALUE"""),"Processed without skin")</f>
        <v>Processed without skin</v>
      </c>
      <c r="AT31" s="1" t="str">
        <f ca="1">IFERROR(__xludf.DUMMYFUNCTION("""COMPUTED_VALUE"""),"Traditional Shop")</f>
        <v>Traditional Shop</v>
      </c>
      <c r="AU31" s="1"/>
      <c r="AV31" s="1">
        <f ca="1">IFERROR(__xludf.DUMMYFUNCTION("""COMPUTED_VALUE"""),70)</f>
        <v>70</v>
      </c>
      <c r="AW31" s="1"/>
      <c r="AX31" s="1" t="str">
        <f ca="1">IFERROR(__xludf.DUMMYFUNCTION("""COMPUTED_VALUE"""),"New Potato")</f>
        <v>New Potato</v>
      </c>
      <c r="AY31" s="1"/>
      <c r="AZ31" s="1"/>
      <c r="BA31" s="1">
        <f ca="1">IFERROR(__xludf.DUMMYFUNCTION("""COMPUTED_VALUE"""),50)</f>
        <v>50</v>
      </c>
      <c r="BB31" s="1"/>
      <c r="BC31" s="1" t="str">
        <f ca="1">IFERROR(__xludf.DUMMYFUNCTION("""COMPUTED_VALUE"""),"গোল বেগুন")</f>
        <v>গোল বেগুন</v>
      </c>
      <c r="BD31" s="1" t="str">
        <f ca="1">IFERROR(__xludf.DUMMYFUNCTION("""COMPUTED_VALUE"""),"Traditional Shop")</f>
        <v>Traditional Shop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>
      <c r="A32" s="1" t="str">
        <f ca="1">IFERROR(__xludf.DUMMYFUNCTION("""COMPUTED_VALUE"""),"1060be3c-c5e8-4d8f-8d80-3da4d21ec5c1")</f>
        <v>1060be3c-c5e8-4d8f-8d80-3da4d21ec5c1</v>
      </c>
      <c r="B32" s="2">
        <f ca="1">IFERROR(__xludf.DUMMYFUNCTION("""COMPUTED_VALUE"""),45640.6288194444)</f>
        <v>45640.628819444399</v>
      </c>
      <c r="C32" s="3" t="s">
        <v>17</v>
      </c>
      <c r="D32" s="1" t="str">
        <f ca="1">IFERROR(__xludf.DUMMYFUNCTION("""COMPUTED_VALUE"""),"Rajshahi")</f>
        <v>Rajshahi</v>
      </c>
      <c r="E32" s="1" t="str">
        <f ca="1">IFERROR(__xludf.DUMMYFUNCTION("""COMPUTED_VALUE"""),"Matihar")</f>
        <v>Matihar</v>
      </c>
      <c r="F32" s="1" t="str">
        <f ca="1">IFERROR(__xludf.DUMMYFUNCTION("""COMPUTED_VALUE"""),"Potato,Onion,Eggplant,Green Chilli,Eggs")</f>
        <v>Potato,Onion,Eggplant,Green Chilli,Eggs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>
        <f ca="1">IFERROR(__xludf.DUMMYFUNCTION("""COMPUTED_VALUE"""),46)</f>
        <v>46</v>
      </c>
      <c r="AN32" s="1"/>
      <c r="AO32" s="1" t="str">
        <f ca="1">IFERROR(__xludf.DUMMYFUNCTION("""COMPUTED_VALUE"""),"Traditional Shop")</f>
        <v>Traditional Shop</v>
      </c>
      <c r="AP32" s="1"/>
      <c r="AQ32" s="1"/>
      <c r="AR32" s="1"/>
      <c r="AS32" s="1"/>
      <c r="AT32" s="1"/>
      <c r="AU32" s="1"/>
      <c r="AV32" s="1">
        <f ca="1">IFERROR(__xludf.DUMMYFUNCTION("""COMPUTED_VALUE"""),100)</f>
        <v>100</v>
      </c>
      <c r="AW32" s="1"/>
      <c r="AX32" s="1" t="str">
        <f ca="1">IFERROR(__xludf.DUMMYFUNCTION("""COMPUTED_VALUE"""),"New Potato")</f>
        <v>New Potato</v>
      </c>
      <c r="AY32" s="1" t="str">
        <f ca="1">IFERROR(__xludf.DUMMYFUNCTION("""COMPUTED_VALUE"""),"Traditional Shop")</f>
        <v>Traditional Shop</v>
      </c>
      <c r="AZ32" s="1"/>
      <c r="BA32" s="1">
        <f ca="1">IFERROR(__xludf.DUMMYFUNCTION("""COMPUTED_VALUE"""),50)</f>
        <v>50</v>
      </c>
      <c r="BB32" s="1"/>
      <c r="BC32" s="1"/>
      <c r="BD32" s="1" t="str">
        <f ca="1">IFERROR(__xludf.DUMMYFUNCTION("""COMPUTED_VALUE"""),"Traditional Shop")</f>
        <v>Traditional Shop</v>
      </c>
      <c r="BE32" s="1"/>
      <c r="BF32" s="1">
        <f ca="1">IFERROR(__xludf.DUMMYFUNCTION("""COMPUTED_VALUE"""),100)</f>
        <v>100</v>
      </c>
      <c r="BG32" s="1"/>
      <c r="BH32" s="1" t="str">
        <f ca="1">IFERROR(__xludf.DUMMYFUNCTION("""COMPUTED_VALUE"""),"Deshi")</f>
        <v>Deshi</v>
      </c>
      <c r="BI32" s="1" t="str">
        <f ca="1">IFERROR(__xludf.DUMMYFUNCTION("""COMPUTED_VALUE"""),"Traditional Shop")</f>
        <v>Traditional Shop</v>
      </c>
      <c r="BJ32" s="1"/>
      <c r="BK32" s="1">
        <f ca="1">IFERROR(__xludf.DUMMYFUNCTION("""COMPUTED_VALUE"""),80)</f>
        <v>80</v>
      </c>
      <c r="BL32" s="1"/>
      <c r="BM32" s="1" t="str">
        <f ca="1">IFERROR(__xludf.DUMMYFUNCTION("""COMPUTED_VALUE"""),"Traditional Shop")</f>
        <v>Traditional Shop</v>
      </c>
      <c r="BN32" s="1"/>
      <c r="BO32" s="1"/>
    </row>
    <row r="33" spans="1:67">
      <c r="A33" s="1" t="str">
        <f ca="1">IFERROR(__xludf.DUMMYFUNCTION("""COMPUTED_VALUE"""),"03d65280-cf0d-4bd4-bfe8-64f171a50a13")</f>
        <v>03d65280-cf0d-4bd4-bfe8-64f171a50a13</v>
      </c>
      <c r="B33" s="2">
        <f ca="1">IFERROR(__xludf.DUMMYFUNCTION("""COMPUTED_VALUE"""),45640.6296643518)</f>
        <v>45640.6296643518</v>
      </c>
      <c r="C33" s="3" t="s">
        <v>17</v>
      </c>
      <c r="D33" s="1" t="str">
        <f ca="1">IFERROR(__xludf.DUMMYFUNCTION("""COMPUTED_VALUE"""),"Rajshahi")</f>
        <v>Rajshahi</v>
      </c>
      <c r="E33" s="1" t="str">
        <f ca="1">IFERROR(__xludf.DUMMYFUNCTION("""COMPUTED_VALUE"""),"Matihar")</f>
        <v>Matihar</v>
      </c>
      <c r="F33" s="1" t="str">
        <f ca="1">IFERROR(__xludf.DUMMYFUNCTION("""COMPUTED_VALUE"""),"Potato")</f>
        <v>Potato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 ca="1">IFERROR(__xludf.DUMMYFUNCTION("""COMPUTED_VALUE"""),100)</f>
        <v>100</v>
      </c>
      <c r="AW33" s="1"/>
      <c r="AX33" s="1" t="str">
        <f ca="1">IFERROR(__xludf.DUMMYFUNCTION("""COMPUTED_VALUE"""),"New Potato")</f>
        <v>New Potato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>
      <c r="A34" s="1" t="str">
        <f ca="1">IFERROR(__xludf.DUMMYFUNCTION("""COMPUTED_VALUE"""),"ec8080d2-463e-4e0a-8be4-95080ddd775a")</f>
        <v>ec8080d2-463e-4e0a-8be4-95080ddd775a</v>
      </c>
      <c r="B34" s="2">
        <f ca="1">IFERROR(__xludf.DUMMYFUNCTION("""COMPUTED_VALUE"""),45640.6867361111)</f>
        <v>45640.6867361111</v>
      </c>
      <c r="C34" s="3" t="s">
        <v>18</v>
      </c>
      <c r="D34" s="1" t="str">
        <f ca="1">IFERROR(__xludf.DUMMYFUNCTION("""COMPUTED_VALUE"""),"Rajshahi")</f>
        <v>Rajshahi</v>
      </c>
      <c r="E34" s="1" t="str">
        <f ca="1">IFERROR(__xludf.DUMMYFUNCTION("""COMPUTED_VALUE"""),"Matihar")</f>
        <v>Matihar</v>
      </c>
      <c r="F34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34" s="1">
        <f ca="1">IFERROR(__xludf.DUMMYFUNCTION("""COMPUTED_VALUE"""),66)</f>
        <v>66</v>
      </c>
      <c r="H34" s="1"/>
      <c r="I34" s="1" t="str">
        <f ca="1">IFERROR(__xludf.DUMMYFUNCTION("""COMPUTED_VALUE"""),"Loose")</f>
        <v>Loose</v>
      </c>
      <c r="J34" s="1" t="str">
        <f ca="1">IFERROR(__xludf.DUMMYFUNCTION("""COMPUTED_VALUE"""),"Nazirshail")</f>
        <v>Nazirshail</v>
      </c>
      <c r="K34" s="1" t="str">
        <f ca="1">IFERROR(__xludf.DUMMYFUNCTION("""COMPUTED_VALUE"""),"Traditional Shop")</f>
        <v>Traditional Shop</v>
      </c>
      <c r="L34" s="1"/>
      <c r="M34" s="1">
        <f ca="1">IFERROR(__xludf.DUMMYFUNCTION("""COMPUTED_VALUE"""),56)</f>
        <v>56</v>
      </c>
      <c r="N34" s="1"/>
      <c r="O34" s="1" t="str">
        <f ca="1">IFERROR(__xludf.DUMMYFUNCTION("""COMPUTED_VALUE"""),"Packet")</f>
        <v>Packet</v>
      </c>
      <c r="P34" s="1" t="str">
        <f ca="1">IFERROR(__xludf.DUMMYFUNCTION("""COMPUTED_VALUE"""),"Traditional Shop")</f>
        <v>Traditional Shop</v>
      </c>
      <c r="Q34" s="1"/>
      <c r="R34" s="1">
        <f ca="1">IFERROR(__xludf.DUMMYFUNCTION("""COMPUTED_VALUE"""),140)</f>
        <v>140</v>
      </c>
      <c r="S34" s="1"/>
      <c r="T34" s="1" t="str">
        <f ca="1">IFERROR(__xludf.DUMMYFUNCTION("""COMPUTED_VALUE"""),"Loose")</f>
        <v>Loose</v>
      </c>
      <c r="U34" s="1" t="str">
        <f ca="1">IFERROR(__xludf.DUMMYFUNCTION("""COMPUTED_VALUE"""),"Traditional Shop")</f>
        <v>Traditional Shop</v>
      </c>
      <c r="V34" s="1"/>
      <c r="W34" s="1">
        <f ca="1">IFERROR(__xludf.DUMMYFUNCTION("""COMPUTED_VALUE"""),173)</f>
        <v>173</v>
      </c>
      <c r="X34" s="1"/>
      <c r="Y34" s="1" t="str">
        <f ca="1">IFERROR(__xludf.DUMMYFUNCTION("""COMPUTED_VALUE"""),"Bottle")</f>
        <v>Bottle</v>
      </c>
      <c r="Z34" s="1" t="str">
        <f ca="1">IFERROR(__xludf.DUMMYFUNCTION("""COMPUTED_VALUE"""),"Traditional Shop")</f>
        <v>Traditional Shop</v>
      </c>
      <c r="AA34" s="1"/>
      <c r="AB34" s="1">
        <f ca="1">IFERROR(__xludf.DUMMYFUNCTION("""COMPUTED_VALUE"""),60)</f>
        <v>60</v>
      </c>
      <c r="AC34" s="1"/>
      <c r="AD34" s="1" t="str">
        <f ca="1">IFERROR(__xludf.DUMMYFUNCTION("""COMPUTED_VALUE"""),"Packet")</f>
        <v>Packet</v>
      </c>
      <c r="AE34" s="1" t="str">
        <f ca="1">IFERROR(__xludf.DUMMYFUNCTION("""COMPUTED_VALUE"""),"Traditional Shop")</f>
        <v>Traditional Shop</v>
      </c>
      <c r="AF34" s="1"/>
      <c r="AG34" s="1">
        <f ca="1">IFERROR(__xludf.DUMMYFUNCTION("""COMPUTED_VALUE"""),175)</f>
        <v>175</v>
      </c>
      <c r="AH34" s="1"/>
      <c r="AI34" s="1" t="str">
        <f ca="1">IFERROR(__xludf.DUMMYFUNCTION("""COMPUTED_VALUE"""),"Indian")</f>
        <v>Indian</v>
      </c>
      <c r="AJ34" s="1" t="str">
        <f ca="1">IFERROR(__xludf.DUMMYFUNCTION("""COMPUTED_VALUE"""),"Loose")</f>
        <v>Loose</v>
      </c>
      <c r="AK34" s="1" t="str">
        <f ca="1">IFERROR(__xludf.DUMMYFUNCTION("""COMPUTED_VALUE"""),"Traditional Shop")</f>
        <v>Traditional Shop</v>
      </c>
      <c r="AL34" s="1"/>
      <c r="AM34" s="1">
        <f ca="1">IFERROR(__xludf.DUMMYFUNCTION("""COMPUTED_VALUE"""),50)</f>
        <v>50</v>
      </c>
      <c r="AN34" s="1"/>
      <c r="AO34" s="1" t="str">
        <f ca="1">IFERROR(__xludf.DUMMYFUNCTION("""COMPUTED_VALUE"""),"Traditional Shop")</f>
        <v>Traditional Shop</v>
      </c>
      <c r="AP34" s="1"/>
      <c r="AQ34" s="1">
        <f ca="1">IFERROR(__xludf.DUMMYFUNCTION("""COMPUTED_VALUE"""),160)</f>
        <v>160</v>
      </c>
      <c r="AR34" s="1"/>
      <c r="AS34" s="1" t="str">
        <f ca="1">IFERROR(__xludf.DUMMYFUNCTION("""COMPUTED_VALUE"""),"Processed without skin")</f>
        <v>Processed without skin</v>
      </c>
      <c r="AT34" s="1" t="str">
        <f ca="1">IFERROR(__xludf.DUMMYFUNCTION("""COMPUTED_VALUE"""),"Traditional Shop")</f>
        <v>Traditional Shop</v>
      </c>
      <c r="AU34" s="1"/>
      <c r="AV34" s="1">
        <f ca="1">IFERROR(__xludf.DUMMYFUNCTION("""COMPUTED_VALUE"""),70)</f>
        <v>70</v>
      </c>
      <c r="AW34" s="1"/>
      <c r="AX34" s="1" t="str">
        <f ca="1">IFERROR(__xludf.DUMMYFUNCTION("""COMPUTED_VALUE"""),"Old Potato")</f>
        <v>Old Potato</v>
      </c>
      <c r="AY34" s="1" t="str">
        <f ca="1">IFERROR(__xludf.DUMMYFUNCTION("""COMPUTED_VALUE"""),"Traditional Shop")</f>
        <v>Traditional Shop</v>
      </c>
      <c r="AZ34" s="1"/>
      <c r="BA34" s="1">
        <f ca="1">IFERROR(__xludf.DUMMYFUNCTION("""COMPUTED_VALUE"""),80)</f>
        <v>80</v>
      </c>
      <c r="BB34" s="1"/>
      <c r="BC34" s="1"/>
      <c r="BD34" s="1" t="str">
        <f ca="1">IFERROR(__xludf.DUMMYFUNCTION("""COMPUTED_VALUE"""),"Traditional Shop")</f>
        <v>Traditional Shop</v>
      </c>
      <c r="BE34" s="1"/>
      <c r="BF34" s="1">
        <f ca="1">IFERROR(__xludf.DUMMYFUNCTION("""COMPUTED_VALUE"""),80)</f>
        <v>80</v>
      </c>
      <c r="BG34" s="1"/>
      <c r="BH34" s="1" t="str">
        <f ca="1">IFERROR(__xludf.DUMMYFUNCTION("""COMPUTED_VALUE"""),"Deshi")</f>
        <v>Deshi</v>
      </c>
      <c r="BI34" s="1" t="str">
        <f ca="1">IFERROR(__xludf.DUMMYFUNCTION("""COMPUTED_VALUE"""),"Traditional Shop")</f>
        <v>Traditional Shop</v>
      </c>
      <c r="BJ34" s="1"/>
      <c r="BK34" s="1">
        <f ca="1">IFERROR(__xludf.DUMMYFUNCTION("""COMPUTED_VALUE"""),300)</f>
        <v>300</v>
      </c>
      <c r="BL34" s="1"/>
      <c r="BM34" s="1" t="str">
        <f ca="1">IFERROR(__xludf.DUMMYFUNCTION("""COMPUTED_VALUE"""),"Traditional Shop")</f>
        <v>Traditional Shop</v>
      </c>
      <c r="BN34" s="1"/>
      <c r="BO34" s="1" t="str">
        <f ca="1">IFERROR(__xludf.DUMMYFUNCTION("""COMPUTED_VALUE"""),"দ্রব্যমূল্যের উর্ধ্বগতির ফলে মানুষের পুষ্টি চাহিদা পূরণ হচ্ছে না। বাজারে সিন্ডিকেট ভেঙে এখনই সময় দ্রব্যমূল্যের লাগাম টানা।")</f>
        <v>দ্রব্যমূল্যের উর্ধ্বগতির ফলে মানুষের পুষ্টি চাহিদা পূরণ হচ্ছে না। বাজারে সিন্ডিকেট ভেঙে এখনই সময় দ্রব্যমূল্যের লাগাম টানা।</v>
      </c>
    </row>
    <row r="35" spans="1:67">
      <c r="A35" s="1" t="str">
        <f ca="1">IFERROR(__xludf.DUMMYFUNCTION("""COMPUTED_VALUE"""),"abd44c22-82fd-495c-a375-8363add3029d")</f>
        <v>abd44c22-82fd-495c-a375-8363add3029d</v>
      </c>
      <c r="B35" s="2">
        <f ca="1">IFERROR(__xludf.DUMMYFUNCTION("""COMPUTED_VALUE"""),45640.7401041666)</f>
        <v>45640.740104166602</v>
      </c>
      <c r="C35" s="3" t="s">
        <v>19</v>
      </c>
      <c r="D35" s="1" t="str">
        <f ca="1">IFERROR(__xludf.DUMMYFUNCTION("""COMPUTED_VALUE"""),"Chittagong")</f>
        <v>Chittagong</v>
      </c>
      <c r="E35" s="1" t="str">
        <f ca="1">IFERROR(__xludf.DUMMYFUNCTION("""COMPUTED_VALUE"""),"Khulshi")</f>
        <v>Khulshi</v>
      </c>
      <c r="F35" s="1" t="str">
        <f ca="1">IFERROR(__xludf.DUMMYFUNCTION("""COMPUTED_VALUE"""),"Eggs,Chicken,Potato,Onion")</f>
        <v>Eggs,Chicken,Potato,Onion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>
        <f ca="1">IFERROR(__xludf.DUMMYFUNCTION("""COMPUTED_VALUE"""),52)</f>
        <v>52</v>
      </c>
      <c r="AN35" s="1"/>
      <c r="AO35" s="1" t="str">
        <f ca="1">IFERROR(__xludf.DUMMYFUNCTION("""COMPUTED_VALUE"""),"Traditional Shop")</f>
        <v>Traditional Shop</v>
      </c>
      <c r="AP35" s="1"/>
      <c r="AQ35" s="1">
        <f ca="1">IFERROR(__xludf.DUMMYFUNCTION("""COMPUTED_VALUE"""),180)</f>
        <v>180</v>
      </c>
      <c r="AR35" s="1"/>
      <c r="AS35" s="1" t="str">
        <f ca="1">IFERROR(__xludf.DUMMYFUNCTION("""COMPUTED_VALUE"""),"Processed without skin")</f>
        <v>Processed without skin</v>
      </c>
      <c r="AT35" s="1" t="str">
        <f ca="1">IFERROR(__xludf.DUMMYFUNCTION("""COMPUTED_VALUE"""),"Traditional Shop")</f>
        <v>Traditional Shop</v>
      </c>
      <c r="AU35" s="1"/>
      <c r="AV35" s="1">
        <f ca="1">IFERROR(__xludf.DUMMYFUNCTION("""COMPUTED_VALUE"""),120)</f>
        <v>120</v>
      </c>
      <c r="AW35" s="1"/>
      <c r="AX35" s="1" t="str">
        <f ca="1">IFERROR(__xludf.DUMMYFUNCTION("""COMPUTED_VALUE"""),"New Potato")</f>
        <v>New Potato</v>
      </c>
      <c r="AY35" s="1" t="str">
        <f ca="1">IFERROR(__xludf.DUMMYFUNCTION("""COMPUTED_VALUE"""),"Traditional Shop")</f>
        <v>Traditional Shop</v>
      </c>
      <c r="AZ35" s="1"/>
      <c r="BA35" s="1"/>
      <c r="BB35" s="1"/>
      <c r="BC35" s="1"/>
      <c r="BD35" s="1"/>
      <c r="BE35" s="1"/>
      <c r="BF35" s="1">
        <f ca="1">IFERROR(__xludf.DUMMYFUNCTION("""COMPUTED_VALUE"""),110)</f>
        <v>110</v>
      </c>
      <c r="BG35" s="1"/>
      <c r="BH35" s="1" t="str">
        <f ca="1">IFERROR(__xludf.DUMMYFUNCTION("""COMPUTED_VALUE"""),"Indian")</f>
        <v>Indian</v>
      </c>
      <c r="BI35" s="1" t="str">
        <f ca="1">IFERROR(__xludf.DUMMYFUNCTION("""COMPUTED_VALUE"""),"Traditional Shop")</f>
        <v>Traditional Shop</v>
      </c>
      <c r="BJ35" s="1"/>
      <c r="BK35" s="1"/>
      <c r="BL35" s="1"/>
      <c r="BM35" s="1"/>
      <c r="BN35" s="1"/>
      <c r="BO35" s="1" t="str">
        <f ca="1">IFERROR(__xludf.DUMMYFUNCTION("""COMPUTED_VALUE"""),"These goods are very essential for everyday's purpose.I suffer a lot to buy these goods because these goods are sold with exceedingly high price.I will be beneficial if these goods are sold with a reasonable price.")</f>
        <v>These goods are very essential for everyday's purpose.I suffer a lot to buy these goods because these goods are sold with exceedingly high price.I will be beneficial if these goods are sold with a reasonable price.</v>
      </c>
    </row>
    <row r="36" spans="1:67">
      <c r="A36" s="1" t="str">
        <f ca="1">IFERROR(__xludf.DUMMYFUNCTION("""COMPUTED_VALUE"""),"9d246480-ccca-426d-85be-8037fc3553dc")</f>
        <v>9d246480-ccca-426d-85be-8037fc3553dc</v>
      </c>
      <c r="B36" s="2">
        <f ca="1">IFERROR(__xludf.DUMMYFUNCTION("""COMPUTED_VALUE"""),45641.5349652777)</f>
        <v>45641.5349652777</v>
      </c>
      <c r="C36" s="3" t="s">
        <v>20</v>
      </c>
      <c r="D36" s="1" t="str">
        <f ca="1">IFERROR(__xludf.DUMMYFUNCTION("""COMPUTED_VALUE"""),"Rajshahi")</f>
        <v>Rajshahi</v>
      </c>
      <c r="E36" s="1" t="str">
        <f ca="1">IFERROR(__xludf.DUMMYFUNCTION("""COMPUTED_VALUE"""),"Matihar")</f>
        <v>Matihar</v>
      </c>
      <c r="F36" s="1" t="str">
        <f ca="1">IFERROR(__xludf.DUMMYFUNCTION("""COMPUTED_VALUE"""),"Rice,Lentil,Soybean Oil,Salt,Eggs,Potato,Onion,Green Chilli")</f>
        <v>Rice,Lentil,Soybean Oil,Salt,Eggs,Potato,Onion,Green Chilli</v>
      </c>
      <c r="G36" s="1">
        <f ca="1">IFERROR(__xludf.DUMMYFUNCTION("""COMPUTED_VALUE"""),60)</f>
        <v>60</v>
      </c>
      <c r="H36" s="1"/>
      <c r="I36" s="1" t="str">
        <f ca="1">IFERROR(__xludf.DUMMYFUNCTION("""COMPUTED_VALUE"""),"Loose")</f>
        <v>Loose</v>
      </c>
      <c r="J36" s="1" t="str">
        <f ca="1">IFERROR(__xludf.DUMMYFUNCTION("""COMPUTED_VALUE"""),"Nazirshail")</f>
        <v>Nazirshail</v>
      </c>
      <c r="K36" s="1" t="str">
        <f ca="1">IFERROR(__xludf.DUMMYFUNCTION("""COMPUTED_VALUE"""),"Traditional Shop")</f>
        <v>Traditional Shop</v>
      </c>
      <c r="L36" s="1"/>
      <c r="M36" s="1"/>
      <c r="N36" s="1"/>
      <c r="O36" s="1"/>
      <c r="P36" s="1"/>
      <c r="Q36" s="1"/>
      <c r="R36" s="1">
        <f ca="1">IFERROR(__xludf.DUMMYFUNCTION("""COMPUTED_VALUE"""),110)</f>
        <v>110</v>
      </c>
      <c r="S36" s="1"/>
      <c r="T36" s="1" t="str">
        <f ca="1">IFERROR(__xludf.DUMMYFUNCTION("""COMPUTED_VALUE"""),"Loose")</f>
        <v>Loose</v>
      </c>
      <c r="U36" s="1" t="str">
        <f ca="1">IFERROR(__xludf.DUMMYFUNCTION("""COMPUTED_VALUE"""),"Traditional Shop")</f>
        <v>Traditional Shop</v>
      </c>
      <c r="V36" s="1"/>
      <c r="W36" s="1">
        <f ca="1">IFERROR(__xludf.DUMMYFUNCTION("""COMPUTED_VALUE"""),190)</f>
        <v>190</v>
      </c>
      <c r="X36" s="1"/>
      <c r="Y36" s="1" t="str">
        <f ca="1">IFERROR(__xludf.DUMMYFUNCTION("""COMPUTED_VALUE"""),"Loose")</f>
        <v>Loose</v>
      </c>
      <c r="Z36" s="1" t="str">
        <f ca="1">IFERROR(__xludf.DUMMYFUNCTION("""COMPUTED_VALUE"""),"Traditional Shop")</f>
        <v>Traditional Shop</v>
      </c>
      <c r="AA36" s="1"/>
      <c r="AB36" s="1">
        <f ca="1">IFERROR(__xludf.DUMMYFUNCTION("""COMPUTED_VALUE"""),40)</f>
        <v>40</v>
      </c>
      <c r="AC36" s="1"/>
      <c r="AD36" s="1" t="str">
        <f ca="1">IFERROR(__xludf.DUMMYFUNCTION("""COMPUTED_VALUE"""),"Packet")</f>
        <v>Packet</v>
      </c>
      <c r="AE36" s="1" t="str">
        <f ca="1">IFERROR(__xludf.DUMMYFUNCTION("""COMPUTED_VALUE"""),"Traditional Shop")</f>
        <v>Traditional Shop</v>
      </c>
      <c r="AF36" s="1"/>
      <c r="AG36" s="1"/>
      <c r="AH36" s="1"/>
      <c r="AI36" s="1"/>
      <c r="AJ36" s="1"/>
      <c r="AK36" s="1"/>
      <c r="AL36" s="1"/>
      <c r="AM36" s="1">
        <f ca="1">IFERROR(__xludf.DUMMYFUNCTION("""COMPUTED_VALUE"""),44)</f>
        <v>44</v>
      </c>
      <c r="AN36" s="1"/>
      <c r="AO36" s="1" t="str">
        <f ca="1">IFERROR(__xludf.DUMMYFUNCTION("""COMPUTED_VALUE"""),"Traditional Shop")</f>
        <v>Traditional Shop</v>
      </c>
      <c r="AP36" s="1"/>
      <c r="AQ36" s="1"/>
      <c r="AR36" s="1"/>
      <c r="AS36" s="1"/>
      <c r="AT36" s="1"/>
      <c r="AU36" s="1"/>
      <c r="AV36" s="1">
        <f ca="1">IFERROR(__xludf.DUMMYFUNCTION("""COMPUTED_VALUE"""),80)</f>
        <v>80</v>
      </c>
      <c r="AW36" s="1"/>
      <c r="AX36" s="1"/>
      <c r="AY36" s="1"/>
      <c r="AZ36" s="1"/>
      <c r="BA36" s="1"/>
      <c r="BB36" s="1"/>
      <c r="BC36" s="1"/>
      <c r="BD36" s="1"/>
      <c r="BE36" s="1"/>
      <c r="BF36" s="1">
        <f ca="1">IFERROR(__xludf.DUMMYFUNCTION("""COMPUTED_VALUE"""),100)</f>
        <v>100</v>
      </c>
      <c r="BG36" s="1"/>
      <c r="BH36" s="1" t="str">
        <f ca="1">IFERROR(__xludf.DUMMYFUNCTION("""COMPUTED_VALUE"""),"Indian")</f>
        <v>Indian</v>
      </c>
      <c r="BI36" s="1" t="str">
        <f ca="1">IFERROR(__xludf.DUMMYFUNCTION("""COMPUTED_VALUE"""),"Traditional Shop")</f>
        <v>Traditional Shop</v>
      </c>
      <c r="BJ36" s="1"/>
      <c r="BK36" s="1">
        <f ca="1">IFERROR(__xludf.DUMMYFUNCTION("""COMPUTED_VALUE"""),100)</f>
        <v>100</v>
      </c>
      <c r="BL36" s="1"/>
      <c r="BM36" s="1" t="str">
        <f ca="1">IFERROR(__xludf.DUMMYFUNCTION("""COMPUTED_VALUE"""),"Traditional Shop")</f>
        <v>Traditional Shop</v>
      </c>
      <c r="BN36" s="1"/>
      <c r="BO36" s="1"/>
    </row>
    <row r="37" spans="1:67">
      <c r="A37" s="1" t="str">
        <f ca="1">IFERROR(__xludf.DUMMYFUNCTION("""COMPUTED_VALUE"""),"19b375a0-13f7-4f6d-b49d-beda2e3ff268")</f>
        <v>19b375a0-13f7-4f6d-b49d-beda2e3ff268</v>
      </c>
      <c r="B37" s="2">
        <f ca="1">IFERROR(__xludf.DUMMYFUNCTION("""COMPUTED_VALUE"""),45641.5367824074)</f>
        <v>45641.536782407398</v>
      </c>
      <c r="C37" s="3" t="s">
        <v>20</v>
      </c>
      <c r="D37" s="1" t="str">
        <f ca="1">IFERROR(__xludf.DUMMYFUNCTION("""COMPUTED_VALUE"""),"Rajshahi")</f>
        <v>Rajshahi</v>
      </c>
      <c r="E37" s="1" t="str">
        <f ca="1">IFERROR(__xludf.DUMMYFUNCTION("""COMPUTED_VALUE"""),"Matihar")</f>
        <v>Matihar</v>
      </c>
      <c r="F37" s="1" t="str">
        <f ca="1">IFERROR(__xludf.DUMMYFUNCTION("""COMPUTED_VALUE"""),"Rice,Soybean Oil,Lentil,Salt,Eggs,Potato,Onion,Green Chilli,Chicken")</f>
        <v>Rice,Soybean Oil,Lentil,Salt,Eggs,Potato,Onion,Green Chilli,Chicken</v>
      </c>
      <c r="G37" s="1">
        <f ca="1">IFERROR(__xludf.DUMMYFUNCTION("""COMPUTED_VALUE"""),60)</f>
        <v>60</v>
      </c>
      <c r="H37" s="1"/>
      <c r="I37" s="1" t="str">
        <f ca="1">IFERROR(__xludf.DUMMYFUNCTION("""COMPUTED_VALUE"""),"Loose")</f>
        <v>Loose</v>
      </c>
      <c r="J37" s="1" t="str">
        <f ca="1">IFERROR(__xludf.DUMMYFUNCTION("""COMPUTED_VALUE"""),"Nazirshail")</f>
        <v>Nazirshail</v>
      </c>
      <c r="K37" s="1" t="str">
        <f ca="1">IFERROR(__xludf.DUMMYFUNCTION("""COMPUTED_VALUE"""),"Traditional Shop")</f>
        <v>Traditional Shop</v>
      </c>
      <c r="L37" s="1"/>
      <c r="M37" s="1"/>
      <c r="N37" s="1"/>
      <c r="O37" s="1"/>
      <c r="P37" s="1"/>
      <c r="Q37" s="1"/>
      <c r="R37" s="1">
        <f ca="1">IFERROR(__xludf.DUMMYFUNCTION("""COMPUTED_VALUE"""),110)</f>
        <v>110</v>
      </c>
      <c r="S37" s="1"/>
      <c r="T37" s="1" t="str">
        <f ca="1">IFERROR(__xludf.DUMMYFUNCTION("""COMPUTED_VALUE"""),"Loose")</f>
        <v>Loose</v>
      </c>
      <c r="U37" s="1" t="str">
        <f ca="1">IFERROR(__xludf.DUMMYFUNCTION("""COMPUTED_VALUE"""),"Traditional Shop")</f>
        <v>Traditional Shop</v>
      </c>
      <c r="V37" s="1"/>
      <c r="W37" s="1">
        <f ca="1">IFERROR(__xludf.DUMMYFUNCTION("""COMPUTED_VALUE"""),190)</f>
        <v>190</v>
      </c>
      <c r="X37" s="1"/>
      <c r="Y37" s="1" t="str">
        <f ca="1">IFERROR(__xludf.DUMMYFUNCTION("""COMPUTED_VALUE"""),"Loose")</f>
        <v>Loose</v>
      </c>
      <c r="Z37" s="1" t="str">
        <f ca="1">IFERROR(__xludf.DUMMYFUNCTION("""COMPUTED_VALUE"""),"Traditional Shop")</f>
        <v>Traditional Shop</v>
      </c>
      <c r="AA37" s="1"/>
      <c r="AB37" s="1">
        <f ca="1">IFERROR(__xludf.DUMMYFUNCTION("""COMPUTED_VALUE"""),40)</f>
        <v>40</v>
      </c>
      <c r="AC37" s="1"/>
      <c r="AD37" s="1" t="str">
        <f ca="1">IFERROR(__xludf.DUMMYFUNCTION("""COMPUTED_VALUE"""),"Packet")</f>
        <v>Packet</v>
      </c>
      <c r="AE37" s="1" t="str">
        <f ca="1">IFERROR(__xludf.DUMMYFUNCTION("""COMPUTED_VALUE"""),"Traditional Shop")</f>
        <v>Traditional Shop</v>
      </c>
      <c r="AF37" s="1"/>
      <c r="AG37" s="1"/>
      <c r="AH37" s="1"/>
      <c r="AI37" s="1"/>
      <c r="AJ37" s="1"/>
      <c r="AK37" s="1"/>
      <c r="AL37" s="1"/>
      <c r="AM37" s="1">
        <f ca="1">IFERROR(__xludf.DUMMYFUNCTION("""COMPUTED_VALUE"""),44)</f>
        <v>44</v>
      </c>
      <c r="AN37" s="1"/>
      <c r="AO37" s="1" t="str">
        <f ca="1">IFERROR(__xludf.DUMMYFUNCTION("""COMPUTED_VALUE"""),"Traditional Shop")</f>
        <v>Traditional Shop</v>
      </c>
      <c r="AP37" s="1"/>
      <c r="AQ37" s="1">
        <f ca="1">IFERROR(__xludf.DUMMYFUNCTION("""COMPUTED_VALUE"""),175)</f>
        <v>175</v>
      </c>
      <c r="AR37" s="1"/>
      <c r="AS37" s="1" t="str">
        <f ca="1">IFERROR(__xludf.DUMMYFUNCTION("""COMPUTED_VALUE"""),"Processed without skin")</f>
        <v>Processed without skin</v>
      </c>
      <c r="AT37" s="1" t="str">
        <f ca="1">IFERROR(__xludf.DUMMYFUNCTION("""COMPUTED_VALUE"""),"Traditional Shop")</f>
        <v>Traditional Shop</v>
      </c>
      <c r="AU37" s="1"/>
      <c r="AV37" s="1">
        <f ca="1">IFERROR(__xludf.DUMMYFUNCTION("""COMPUTED_VALUE"""),80)</f>
        <v>80</v>
      </c>
      <c r="AW37" s="1"/>
      <c r="AX37" s="1" t="str">
        <f ca="1">IFERROR(__xludf.DUMMYFUNCTION("""COMPUTED_VALUE"""),"Old Potato")</f>
        <v>Old Potato</v>
      </c>
      <c r="AY37" s="1" t="str">
        <f ca="1">IFERROR(__xludf.DUMMYFUNCTION("""COMPUTED_VALUE"""),"Traditional Shop")</f>
        <v>Traditional Shop</v>
      </c>
      <c r="AZ37" s="1"/>
      <c r="BA37" s="1"/>
      <c r="BB37" s="1"/>
      <c r="BC37" s="1"/>
      <c r="BD37" s="1"/>
      <c r="BE37" s="1"/>
      <c r="BF37" s="1">
        <f ca="1">IFERROR(__xludf.DUMMYFUNCTION("""COMPUTED_VALUE"""),100)</f>
        <v>100</v>
      </c>
      <c r="BG37" s="1"/>
      <c r="BH37" s="1" t="str">
        <f ca="1">IFERROR(__xludf.DUMMYFUNCTION("""COMPUTED_VALUE"""),"Indian")</f>
        <v>Indian</v>
      </c>
      <c r="BI37" s="1" t="str">
        <f ca="1">IFERROR(__xludf.DUMMYFUNCTION("""COMPUTED_VALUE"""),"Traditional Shop")</f>
        <v>Traditional Shop</v>
      </c>
      <c r="BJ37" s="1"/>
      <c r="BK37" s="1">
        <f ca="1">IFERROR(__xludf.DUMMYFUNCTION("""COMPUTED_VALUE"""),100)</f>
        <v>100</v>
      </c>
      <c r="BL37" s="1"/>
      <c r="BM37" s="1" t="str">
        <f ca="1">IFERROR(__xludf.DUMMYFUNCTION("""COMPUTED_VALUE"""),"Traditional Shop")</f>
        <v>Traditional Shop</v>
      </c>
      <c r="BN37" s="1"/>
      <c r="BO37" s="1"/>
    </row>
    <row r="38" spans="1:67">
      <c r="A38" s="1" t="str">
        <f ca="1">IFERROR(__xludf.DUMMYFUNCTION("""COMPUTED_VALUE"""),"e31975a8-1058-4d3a-bc59-56b284f266f2")</f>
        <v>e31975a8-1058-4d3a-bc59-56b284f266f2</v>
      </c>
      <c r="B38" s="2">
        <f ca="1">IFERROR(__xludf.DUMMYFUNCTION("""COMPUTED_VALUE"""),45641.5372337963)</f>
        <v>45641.537233796298</v>
      </c>
      <c r="C38" s="3" t="s">
        <v>20</v>
      </c>
      <c r="D38" s="1" t="str">
        <f ca="1">IFERROR(__xludf.DUMMYFUNCTION("""COMPUTED_VALUE"""),"Rajshahi")</f>
        <v>Rajshahi</v>
      </c>
      <c r="E38" s="1" t="str">
        <f ca="1">IFERROR(__xludf.DUMMYFUNCTION("""COMPUTED_VALUE"""),"Matihar")</f>
        <v>Matihar</v>
      </c>
      <c r="F38" s="1" t="str">
        <f ca="1">IFERROR(__xludf.DUMMYFUNCTION("""COMPUTED_VALUE"""),"Potato")</f>
        <v>Potato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>
        <f ca="1">IFERROR(__xludf.DUMMYFUNCTION("""COMPUTED_VALUE"""),100)</f>
        <v>100</v>
      </c>
      <c r="AW38" s="1"/>
      <c r="AX38" s="1" t="str">
        <f ca="1">IFERROR(__xludf.DUMMYFUNCTION("""COMPUTED_VALUE"""),"New Potato")</f>
        <v>New Potato</v>
      </c>
      <c r="AY38" s="1" t="str">
        <f ca="1">IFERROR(__xludf.DUMMYFUNCTION("""COMPUTED_VALUE"""),"Traditional Shop")</f>
        <v>Traditional Shop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>
      <c r="A39" s="1" t="str">
        <f ca="1">IFERROR(__xludf.DUMMYFUNCTION("""COMPUTED_VALUE"""),"d2a048e9-5af7-4e55-bf88-77072f5b5c7f")</f>
        <v>d2a048e9-5af7-4e55-bf88-77072f5b5c7f</v>
      </c>
      <c r="B39" s="2">
        <f ca="1">IFERROR(__xludf.DUMMYFUNCTION("""COMPUTED_VALUE"""),45641.6476041666)</f>
        <v>45641.647604166603</v>
      </c>
      <c r="C39" s="3" t="s">
        <v>21</v>
      </c>
      <c r="D39" s="1" t="str">
        <f ca="1">IFERROR(__xludf.DUMMYFUNCTION("""COMPUTED_VALUE"""),"Dinajpur")</f>
        <v>Dinajpur</v>
      </c>
      <c r="E39" s="1" t="str">
        <f ca="1">IFERROR(__xludf.DUMMYFUNCTION("""COMPUTED_VALUE"""),"Dinajpur Sadar")</f>
        <v>Dinajpur Sadar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>
      <c r="A40" s="1" t="str">
        <f ca="1">IFERROR(__xludf.DUMMYFUNCTION("""COMPUTED_VALUE"""),"c9726901-0da6-4494-8c5b-044483bd8db8")</f>
        <v>c9726901-0da6-4494-8c5b-044483bd8db8</v>
      </c>
      <c r="B40" s="2">
        <f ca="1">IFERROR(__xludf.DUMMYFUNCTION("""COMPUTED_VALUE"""),45641.6638773148)</f>
        <v>45641.663877314801</v>
      </c>
      <c r="C40" s="3" t="s">
        <v>22</v>
      </c>
      <c r="D40" s="1" t="str">
        <f ca="1">IFERROR(__xludf.DUMMYFUNCTION("""COMPUTED_VALUE"""),"Gazipur")</f>
        <v>Gazipur</v>
      </c>
      <c r="E40" s="1" t="str">
        <f ca="1">IFERROR(__xludf.DUMMYFUNCTION("""COMPUTED_VALUE"""),"Kapasia")</f>
        <v>Kapasia</v>
      </c>
      <c r="F40" s="1" t="str">
        <f ca="1">IFERROR(__xludf.DUMMYFUNCTION("""COMPUTED_VALUE"""),"Flour,Chicken")</f>
        <v>Flour,Chicken</v>
      </c>
      <c r="G40" s="1"/>
      <c r="H40" s="1"/>
      <c r="I40" s="1"/>
      <c r="J40" s="1"/>
      <c r="K40" s="1"/>
      <c r="L40" s="1"/>
      <c r="M40" s="1">
        <f ca="1">IFERROR(__xludf.DUMMYFUNCTION("""COMPUTED_VALUE"""),60)</f>
        <v>60</v>
      </c>
      <c r="N40" s="1"/>
      <c r="O40" s="1" t="str">
        <f ca="1">IFERROR(__xludf.DUMMYFUNCTION("""COMPUTED_VALUE"""),"Packet")</f>
        <v>Packet</v>
      </c>
      <c r="P40" s="1" t="str">
        <f ca="1">IFERROR(__xludf.DUMMYFUNCTION("""COMPUTED_VALUE"""),"Traditional Shop")</f>
        <v>Traditional Shop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>
        <f ca="1">IFERROR(__xludf.DUMMYFUNCTION("""COMPUTED_VALUE"""),130)</f>
        <v>130</v>
      </c>
      <c r="AR40" s="1"/>
      <c r="AS40" s="1" t="str">
        <f ca="1">IFERROR(__xludf.DUMMYFUNCTION("""COMPUTED_VALUE"""),"Processed without skin")</f>
        <v>Processed without skin</v>
      </c>
      <c r="AT40" s="1" t="str">
        <f ca="1">IFERROR(__xludf.DUMMYFUNCTION("""COMPUTED_VALUE"""),"Traditional Shop")</f>
        <v>Traditional Shop</v>
      </c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>
      <c r="A41" s="1" t="str">
        <f ca="1">IFERROR(__xludf.DUMMYFUNCTION("""COMPUTED_VALUE"""),"d2b19262-cab9-48f6-88e6-5895aef010a9")</f>
        <v>d2b19262-cab9-48f6-88e6-5895aef010a9</v>
      </c>
      <c r="B41" s="2">
        <f ca="1">IFERROR(__xludf.DUMMYFUNCTION("""COMPUTED_VALUE"""),45641.7147106481)</f>
        <v>45641.714710648099</v>
      </c>
      <c r="C41" s="3" t="s">
        <v>23</v>
      </c>
      <c r="D41" s="1" t="str">
        <f ca="1">IFERROR(__xludf.DUMMYFUNCTION("""COMPUTED_VALUE"""),"Gazipur")</f>
        <v>Gazipur</v>
      </c>
      <c r="E41" s="1" t="str">
        <f ca="1">IFERROR(__xludf.DUMMYFUNCTION("""COMPUTED_VALUE"""),"Kapasia")</f>
        <v>Kapasia</v>
      </c>
      <c r="F41" s="1" t="str">
        <f ca="1">IFERROR(__xludf.DUMMYFUNCTION("""COMPUTED_VALUE"""),"Eggs")</f>
        <v>Eggs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>
        <f ca="1">IFERROR(__xludf.DUMMYFUNCTION("""COMPUTED_VALUE"""),50)</f>
        <v>50</v>
      </c>
      <c r="AN41" s="1"/>
      <c r="AO41" s="1" t="str">
        <f ca="1">IFERROR(__xludf.DUMMYFUNCTION("""COMPUTED_VALUE"""),"Traditional Shop")</f>
        <v>Traditional Shop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>
      <c r="A42" s="1" t="str">
        <f ca="1">IFERROR(__xludf.DUMMYFUNCTION("""COMPUTED_VALUE"""),"f9231d1c-e17d-42db-9443-fa8b88b1f53b")</f>
        <v>f9231d1c-e17d-42db-9443-fa8b88b1f53b</v>
      </c>
      <c r="B42" s="2">
        <f ca="1">IFERROR(__xludf.DUMMYFUNCTION("""COMPUTED_VALUE"""),45641.7357638888)</f>
        <v>45641.735763888799</v>
      </c>
      <c r="C42" s="3" t="s">
        <v>24</v>
      </c>
      <c r="D42" s="1" t="str">
        <f ca="1">IFERROR(__xludf.DUMMYFUNCTION("""COMPUTED_VALUE"""),"Rajshahi")</f>
        <v>Rajshahi</v>
      </c>
      <c r="E42" s="1" t="str">
        <f ca="1">IFERROR(__xludf.DUMMYFUNCTION("""COMPUTED_VALUE"""),"Boalia")</f>
        <v>Boalia</v>
      </c>
      <c r="F42" s="1" t="str">
        <f ca="1">IFERROR(__xludf.DUMMYFUNCTION("""COMPUTED_VALUE"""),"Onion,Green Chilli,Potato,Eggs")</f>
        <v>Onion,Green Chilli,Potato,Eggs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>
        <f ca="1">IFERROR(__xludf.DUMMYFUNCTION("""COMPUTED_VALUE"""),50)</f>
        <v>50</v>
      </c>
      <c r="AN42" s="1"/>
      <c r="AO42" s="1" t="str">
        <f ca="1">IFERROR(__xludf.DUMMYFUNCTION("""COMPUTED_VALUE"""),"Traditional Shop")</f>
        <v>Traditional Shop</v>
      </c>
      <c r="AP42" s="1"/>
      <c r="AQ42" s="1"/>
      <c r="AR42" s="1"/>
      <c r="AS42" s="1"/>
      <c r="AT42" s="1"/>
      <c r="AU42" s="1"/>
      <c r="AV42" s="1">
        <f ca="1">IFERROR(__xludf.DUMMYFUNCTION("""COMPUTED_VALUE"""),75)</f>
        <v>75</v>
      </c>
      <c r="AW42" s="1"/>
      <c r="AX42" s="1" t="str">
        <f ca="1">IFERROR(__xludf.DUMMYFUNCTION("""COMPUTED_VALUE"""),"Old Potato")</f>
        <v>Old Potato</v>
      </c>
      <c r="AY42" s="1" t="str">
        <f ca="1">IFERROR(__xludf.DUMMYFUNCTION("""COMPUTED_VALUE"""),"Traditional Shop")</f>
        <v>Traditional Shop</v>
      </c>
      <c r="AZ42" s="1"/>
      <c r="BA42" s="1"/>
      <c r="BB42" s="1"/>
      <c r="BC42" s="1"/>
      <c r="BD42" s="1"/>
      <c r="BE42" s="1"/>
      <c r="BF42" s="1">
        <f ca="1">IFERROR(__xludf.DUMMYFUNCTION("""COMPUTED_VALUE"""),80)</f>
        <v>80</v>
      </c>
      <c r="BG42" s="1"/>
      <c r="BH42" s="1" t="str">
        <f ca="1">IFERROR(__xludf.DUMMYFUNCTION("""COMPUTED_VALUE"""),"Indian")</f>
        <v>Indian</v>
      </c>
      <c r="BI42" s="1" t="str">
        <f ca="1">IFERROR(__xludf.DUMMYFUNCTION("""COMPUTED_VALUE"""),"Traditional Shop")</f>
        <v>Traditional Shop</v>
      </c>
      <c r="BJ42" s="1"/>
      <c r="BK42" s="1">
        <f ca="1">IFERROR(__xludf.DUMMYFUNCTION("""COMPUTED_VALUE"""),80)</f>
        <v>80</v>
      </c>
      <c r="BL42" s="1"/>
      <c r="BM42" s="1" t="str">
        <f ca="1">IFERROR(__xludf.DUMMYFUNCTION("""COMPUTED_VALUE"""),"Traditional Shop")</f>
        <v>Traditional Shop</v>
      </c>
      <c r="BN42" s="1"/>
      <c r="BO42" s="1" t="str">
        <f ca="1">IFERROR(__xludf.DUMMYFUNCTION("""COMPUTED_VALUE"""),"দাম আগের তুলনায় অনেক বেশি। যদিও গত সপ্তাহের তুলনায় একটু কম।")</f>
        <v>দাম আগের তুলনায় অনেক বেশি। যদিও গত সপ্তাহের তুলনায় একটু কম।</v>
      </c>
    </row>
    <row r="43" spans="1:67">
      <c r="A43" s="1" t="str">
        <f ca="1">IFERROR(__xludf.DUMMYFUNCTION("""COMPUTED_VALUE"""),"5143d867-9747-43b1-9550-ca01d9a30337")</f>
        <v>5143d867-9747-43b1-9550-ca01d9a30337</v>
      </c>
      <c r="B43" s="2">
        <f ca="1">IFERROR(__xludf.DUMMYFUNCTION("""COMPUTED_VALUE"""),45641.7368518518)</f>
        <v>45641.736851851798</v>
      </c>
      <c r="C43" s="3" t="s">
        <v>24</v>
      </c>
      <c r="D43" s="1" t="str">
        <f ca="1">IFERROR(__xludf.DUMMYFUNCTION("""COMPUTED_VALUE"""),"Rajshahi")</f>
        <v>Rajshahi</v>
      </c>
      <c r="E43" s="1" t="str">
        <f ca="1">IFERROR(__xludf.DUMMYFUNCTION("""COMPUTED_VALUE"""),"Boalia")</f>
        <v>Boalia</v>
      </c>
      <c r="F43" s="1" t="str">
        <f ca="1">IFERROR(__xludf.DUMMYFUNCTION("""COMPUTED_VALUE"""),"Rice")</f>
        <v>Rice</v>
      </c>
      <c r="G43" s="1">
        <f ca="1">IFERROR(__xludf.DUMMYFUNCTION("""COMPUTED_VALUE"""),160)</f>
        <v>160</v>
      </c>
      <c r="H43" s="1"/>
      <c r="I43" s="1" t="str">
        <f ca="1">IFERROR(__xludf.DUMMYFUNCTION("""COMPUTED_VALUE"""),"Loose")</f>
        <v>Loose</v>
      </c>
      <c r="J43" s="1" t="str">
        <f ca="1">IFERROR(__xludf.DUMMYFUNCTION("""COMPUTED_VALUE"""),"চিনিগুড়া ")</f>
        <v xml:space="preserve">চিনিগুড়া </v>
      </c>
      <c r="K43" s="1" t="str">
        <f ca="1">IFERROR(__xludf.DUMMYFUNCTION("""COMPUTED_VALUE"""),"Traditional Shop")</f>
        <v>Traditional Shop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>
      <c r="A44" s="1" t="str">
        <f ca="1">IFERROR(__xludf.DUMMYFUNCTION("""COMPUTED_VALUE"""),"fe20c8d6-dbf4-435b-8b96-dd90bf4b3010")</f>
        <v>fe20c8d6-dbf4-435b-8b96-dd90bf4b3010</v>
      </c>
      <c r="B44" s="2">
        <f ca="1">IFERROR(__xludf.DUMMYFUNCTION("""COMPUTED_VALUE"""),45643.1538657407)</f>
        <v>45643.1538657407</v>
      </c>
      <c r="C44" s="3" t="s">
        <v>2</v>
      </c>
      <c r="D44" s="1" t="str">
        <f ca="1">IFERROR(__xludf.DUMMYFUNCTION("""COMPUTED_VALUE"""),"Dhaka")</f>
        <v>Dhaka</v>
      </c>
      <c r="E44" s="1" t="str">
        <f ca="1">IFERROR(__xludf.DUMMYFUNCTION("""COMPUTED_VALUE"""),"Badda")</f>
        <v>Badda</v>
      </c>
      <c r="F44" s="1" t="str">
        <f ca="1">IFERROR(__xludf.DUMMYFUNCTION("""COMPUTED_VALUE"""),"Green Chilli,Onion,Eggs,Potato,Chicken,Salt,Soybean Oil,Flour,Lentil")</f>
        <v>Green Chilli,Onion,Eggs,Potato,Chicken,Salt,Soybean Oil,Flour,Lentil</v>
      </c>
      <c r="G44" s="1"/>
      <c r="H44" s="1"/>
      <c r="I44" s="1"/>
      <c r="J44" s="1"/>
      <c r="K44" s="1"/>
      <c r="L44" s="1"/>
      <c r="M44" s="1">
        <f ca="1">IFERROR(__xludf.DUMMYFUNCTION("""COMPUTED_VALUE"""),70)</f>
        <v>70</v>
      </c>
      <c r="N44" s="1"/>
      <c r="O44" s="1" t="str">
        <f ca="1">IFERROR(__xludf.DUMMYFUNCTION("""COMPUTED_VALUE"""),"Packet")</f>
        <v>Packet</v>
      </c>
      <c r="P44" s="1" t="str">
        <f ca="1">IFERROR(__xludf.DUMMYFUNCTION("""COMPUTED_VALUE"""),"Online/Supershop")</f>
        <v>Online/Supershop</v>
      </c>
      <c r="Q44" s="1" t="str">
        <f ca="1">IFERROR(__xludf.DUMMYFUNCTION("""COMPUTED_VALUE"""),"Daily Shopping")</f>
        <v>Daily Shopping</v>
      </c>
      <c r="R44" s="1">
        <f ca="1">IFERROR(__xludf.DUMMYFUNCTION("""COMPUTED_VALUE"""),120)</f>
        <v>120</v>
      </c>
      <c r="S44" s="1"/>
      <c r="T44" s="1" t="str">
        <f ca="1">IFERROR(__xludf.DUMMYFUNCTION("""COMPUTED_VALUE"""),"Loose")</f>
        <v>Loose</v>
      </c>
      <c r="U44" s="1" t="str">
        <f ca="1">IFERROR(__xludf.DUMMYFUNCTION("""COMPUTED_VALUE"""),"Online/Supershop")</f>
        <v>Online/Supershop</v>
      </c>
      <c r="V44" s="1" t="str">
        <f ca="1">IFERROR(__xludf.DUMMYFUNCTION("""COMPUTED_VALUE"""),"Daily Shopping")</f>
        <v>Daily Shopping</v>
      </c>
      <c r="W44" s="1">
        <f ca="1">IFERROR(__xludf.DUMMYFUNCTION("""COMPUTED_VALUE"""),167)</f>
        <v>167</v>
      </c>
      <c r="X44" s="1"/>
      <c r="Y44" s="1" t="str">
        <f ca="1">IFERROR(__xludf.DUMMYFUNCTION("""COMPUTED_VALUE"""),"Bottle")</f>
        <v>Bottle</v>
      </c>
      <c r="Z44" s="1" t="str">
        <f ca="1">IFERROR(__xludf.DUMMYFUNCTION("""COMPUTED_VALUE"""),"Online/Supershop")</f>
        <v>Online/Supershop</v>
      </c>
      <c r="AA44" s="1" t="str">
        <f ca="1">IFERROR(__xludf.DUMMYFUNCTION("""COMPUTED_VALUE"""),"Daily Shopping")</f>
        <v>Daily Shopping</v>
      </c>
      <c r="AB44" s="1">
        <f ca="1">IFERROR(__xludf.DUMMYFUNCTION("""COMPUTED_VALUE"""),42)</f>
        <v>42</v>
      </c>
      <c r="AC44" s="1"/>
      <c r="AD44" s="1" t="str">
        <f ca="1">IFERROR(__xludf.DUMMYFUNCTION("""COMPUTED_VALUE"""),"Packet")</f>
        <v>Packet</v>
      </c>
      <c r="AE44" s="1" t="str">
        <f ca="1">IFERROR(__xludf.DUMMYFUNCTION("""COMPUTED_VALUE"""),"Online/Supershop")</f>
        <v>Online/Supershop</v>
      </c>
      <c r="AF44" s="1" t="str">
        <f ca="1">IFERROR(__xludf.DUMMYFUNCTION("""COMPUTED_VALUE"""),"Daily Shopping")</f>
        <v>Daily Shopping</v>
      </c>
      <c r="AG44" s="1"/>
      <c r="AH44" s="1"/>
      <c r="AI44" s="1"/>
      <c r="AJ44" s="1"/>
      <c r="AK44" s="1"/>
      <c r="AL44" s="1"/>
      <c r="AM44" s="1">
        <f ca="1">IFERROR(__xludf.DUMMYFUNCTION("""COMPUTED_VALUE"""),46)</f>
        <v>46</v>
      </c>
      <c r="AN44" s="1"/>
      <c r="AO44" s="1" t="str">
        <f ca="1">IFERROR(__xludf.DUMMYFUNCTION("""COMPUTED_VALUE"""),"Online/Supershop")</f>
        <v>Online/Supershop</v>
      </c>
      <c r="AP44" s="1" t="str">
        <f ca="1">IFERROR(__xludf.DUMMYFUNCTION("""COMPUTED_VALUE"""),"Daily Shopping")</f>
        <v>Daily Shopping</v>
      </c>
      <c r="AQ44" s="1">
        <f ca="1">IFERROR(__xludf.DUMMYFUNCTION("""COMPUTED_VALUE"""),355)</f>
        <v>355</v>
      </c>
      <c r="AR44" s="1"/>
      <c r="AS44" s="1" t="str">
        <f ca="1">IFERROR(__xludf.DUMMYFUNCTION("""COMPUTED_VALUE"""),"Processed without skin")</f>
        <v>Processed without skin</v>
      </c>
      <c r="AT44" s="1" t="str">
        <f ca="1">IFERROR(__xludf.DUMMYFUNCTION("""COMPUTED_VALUE"""),"Online/Supershop")</f>
        <v>Online/Supershop</v>
      </c>
      <c r="AU44" s="1" t="str">
        <f ca="1">IFERROR(__xludf.DUMMYFUNCTION("""COMPUTED_VALUE"""),"Shwapno")</f>
        <v>Shwapno</v>
      </c>
      <c r="AV44" s="1">
        <f ca="1">IFERROR(__xludf.DUMMYFUNCTION("""COMPUTED_VALUE"""),76)</f>
        <v>76</v>
      </c>
      <c r="AW44" s="1"/>
      <c r="AX44" s="1" t="str">
        <f ca="1">IFERROR(__xludf.DUMMYFUNCTION("""COMPUTED_VALUE"""),"Old Potato")</f>
        <v>Old Potato</v>
      </c>
      <c r="AY44" s="1" t="str">
        <f ca="1">IFERROR(__xludf.DUMMYFUNCTION("""COMPUTED_VALUE"""),"Online/Supershop")</f>
        <v>Online/Supershop</v>
      </c>
      <c r="AZ44" s="1" t="str">
        <f ca="1">IFERROR(__xludf.DUMMYFUNCTION("""COMPUTED_VALUE"""),"Daily Shopping")</f>
        <v>Daily Shopping</v>
      </c>
      <c r="BA44" s="1"/>
      <c r="BB44" s="1"/>
      <c r="BC44" s="1"/>
      <c r="BD44" s="1"/>
      <c r="BE44" s="1"/>
      <c r="BF44" s="1">
        <f ca="1">IFERROR(__xludf.DUMMYFUNCTION("""COMPUTED_VALUE"""),120)</f>
        <v>120</v>
      </c>
      <c r="BG44" s="1"/>
      <c r="BH44" s="1" t="str">
        <f ca="1">IFERROR(__xludf.DUMMYFUNCTION("""COMPUTED_VALUE"""),"Indian")</f>
        <v>Indian</v>
      </c>
      <c r="BI44" s="1" t="str">
        <f ca="1">IFERROR(__xludf.DUMMYFUNCTION("""COMPUTED_VALUE"""),"Traditional Shop")</f>
        <v>Traditional Shop</v>
      </c>
      <c r="BJ44" s="1"/>
      <c r="BK44" s="1">
        <f ca="1">IFERROR(__xludf.DUMMYFUNCTION("""COMPUTED_VALUE"""),100)</f>
        <v>100</v>
      </c>
      <c r="BL44" s="1"/>
      <c r="BM44" s="1" t="str">
        <f ca="1">IFERROR(__xludf.DUMMYFUNCTION("""COMPUTED_VALUE"""),"Traditional Shop")</f>
        <v>Traditional Shop</v>
      </c>
      <c r="BN44" s="1"/>
      <c r="BO44" s="1"/>
    </row>
    <row r="45" spans="1:67">
      <c r="A45" s="1" t="str">
        <f ca="1">IFERROR(__xludf.DUMMYFUNCTION("""COMPUTED_VALUE"""),"42b237c2-4fe3-489e-8d23-bdfc381a31cf")</f>
        <v>42b237c2-4fe3-489e-8d23-bdfc381a31cf</v>
      </c>
      <c r="B45" s="2">
        <f ca="1">IFERROR(__xludf.DUMMYFUNCTION("""COMPUTED_VALUE"""),45643.1962037037)</f>
        <v>45643.196203703701</v>
      </c>
      <c r="C45" s="3" t="s">
        <v>25</v>
      </c>
      <c r="D45" s="1" t="str">
        <f ca="1">IFERROR(__xludf.DUMMYFUNCTION("""COMPUTED_VALUE"""),"Bandarban")</f>
        <v>Bandarban</v>
      </c>
      <c r="E45" s="1" t="str">
        <f ca="1">IFERROR(__xludf.DUMMYFUNCTION("""COMPUTED_VALUE"""),"Alikadam")</f>
        <v>Alikadam</v>
      </c>
      <c r="F45" s="1" t="str">
        <f ca="1">IFERROR(__xludf.DUMMYFUNCTION("""COMPUTED_VALUE"""),"Rice,Lentil,Salt,Soybean Oil,Sugar,Eggs,Potato,Eggplant,Onion,Green Chilli")</f>
        <v>Rice,Lentil,Salt,Soybean Oil,Sugar,Eggs,Potato,Eggplant,Onion,Green Chilli</v>
      </c>
      <c r="G45" s="1">
        <f ca="1">IFERROR(__xludf.DUMMYFUNCTION("""COMPUTED_VALUE"""),52)</f>
        <v>52</v>
      </c>
      <c r="H45" s="1"/>
      <c r="I45" s="1" t="str">
        <f ca="1">IFERROR(__xludf.DUMMYFUNCTION("""COMPUTED_VALUE"""),"Loose")</f>
        <v>Loose</v>
      </c>
      <c r="J45" s="1" t="str">
        <f ca="1">IFERROR(__xludf.DUMMYFUNCTION("""COMPUTED_VALUE"""),"Atap")</f>
        <v>Atap</v>
      </c>
      <c r="K45" s="1" t="str">
        <f ca="1">IFERROR(__xludf.DUMMYFUNCTION("""COMPUTED_VALUE"""),"Traditional Shop")</f>
        <v>Traditional Shop</v>
      </c>
      <c r="L45" s="1"/>
      <c r="M45" s="1"/>
      <c r="N45" s="1"/>
      <c r="O45" s="1"/>
      <c r="P45" s="1"/>
      <c r="Q45" s="1"/>
      <c r="R45" s="1">
        <f ca="1">IFERROR(__xludf.DUMMYFUNCTION("""COMPUTED_VALUE"""),120)</f>
        <v>120</v>
      </c>
      <c r="S45" s="1"/>
      <c r="T45" s="1" t="str">
        <f ca="1">IFERROR(__xludf.DUMMYFUNCTION("""COMPUTED_VALUE"""),"Loose")</f>
        <v>Loose</v>
      </c>
      <c r="U45" s="1" t="str">
        <f ca="1">IFERROR(__xludf.DUMMYFUNCTION("""COMPUTED_VALUE"""),"Traditional Shop")</f>
        <v>Traditional Shop</v>
      </c>
      <c r="V45" s="1"/>
      <c r="W45" s="1">
        <f ca="1">IFERROR(__xludf.DUMMYFUNCTION("""COMPUTED_VALUE"""),200)</f>
        <v>200</v>
      </c>
      <c r="X45" s="1"/>
      <c r="Y45" s="1" t="str">
        <f ca="1">IFERROR(__xludf.DUMMYFUNCTION("""COMPUTED_VALUE"""),"Bottle")</f>
        <v>Bottle</v>
      </c>
      <c r="Z45" s="1" t="str">
        <f ca="1">IFERROR(__xludf.DUMMYFUNCTION("""COMPUTED_VALUE"""),"Traditional Shop")</f>
        <v>Traditional Shop</v>
      </c>
      <c r="AA45" s="1"/>
      <c r="AB45" s="1">
        <f ca="1">IFERROR(__xludf.DUMMYFUNCTION("""COMPUTED_VALUE"""),50)</f>
        <v>50</v>
      </c>
      <c r="AC45" s="1"/>
      <c r="AD45" s="1" t="str">
        <f ca="1">IFERROR(__xludf.DUMMYFUNCTION("""COMPUTED_VALUE"""),"Packet")</f>
        <v>Packet</v>
      </c>
      <c r="AE45" s="1" t="str">
        <f ca="1">IFERROR(__xludf.DUMMYFUNCTION("""COMPUTED_VALUE"""),"Traditional Shop")</f>
        <v>Traditional Shop</v>
      </c>
      <c r="AF45" s="1"/>
      <c r="AG45" s="1">
        <f ca="1">IFERROR(__xludf.DUMMYFUNCTION("""COMPUTED_VALUE"""),140)</f>
        <v>140</v>
      </c>
      <c r="AH45" s="1"/>
      <c r="AI45" s="1" t="str">
        <f ca="1">IFERROR(__xludf.DUMMYFUNCTION("""COMPUTED_VALUE"""),"Deshi")</f>
        <v>Deshi</v>
      </c>
      <c r="AJ45" s="1" t="str">
        <f ca="1">IFERROR(__xludf.DUMMYFUNCTION("""COMPUTED_VALUE"""),"Loose")</f>
        <v>Loose</v>
      </c>
      <c r="AK45" s="1" t="str">
        <f ca="1">IFERROR(__xludf.DUMMYFUNCTION("""COMPUTED_VALUE"""),"Traditional Shop")</f>
        <v>Traditional Shop</v>
      </c>
      <c r="AL45" s="1"/>
      <c r="AM45" s="1">
        <f ca="1">IFERROR(__xludf.DUMMYFUNCTION("""COMPUTED_VALUE"""),52)</f>
        <v>52</v>
      </c>
      <c r="AN45" s="1"/>
      <c r="AO45" s="1" t="str">
        <f ca="1">IFERROR(__xludf.DUMMYFUNCTION("""COMPUTED_VALUE"""),"Traditional Shop")</f>
        <v>Traditional Shop</v>
      </c>
      <c r="AP45" s="1"/>
      <c r="AQ45" s="1"/>
      <c r="AR45" s="1"/>
      <c r="AS45" s="1"/>
      <c r="AT45" s="1"/>
      <c r="AU45" s="1"/>
      <c r="AV45" s="1">
        <f ca="1">IFERROR(__xludf.DUMMYFUNCTION("""COMPUTED_VALUE"""),80)</f>
        <v>80</v>
      </c>
      <c r="AW45" s="1"/>
      <c r="AX45" s="1" t="str">
        <f ca="1">IFERROR(__xludf.DUMMYFUNCTION("""COMPUTED_VALUE"""),"Old Potato")</f>
        <v>Old Potato</v>
      </c>
      <c r="AY45" s="1" t="str">
        <f ca="1">IFERROR(__xludf.DUMMYFUNCTION("""COMPUTED_VALUE"""),"Traditional Shop")</f>
        <v>Traditional Shop</v>
      </c>
      <c r="AZ45" s="1"/>
      <c r="BA45" s="1">
        <f ca="1">IFERROR(__xludf.DUMMYFUNCTION("""COMPUTED_VALUE"""),50)</f>
        <v>50</v>
      </c>
      <c r="BB45" s="1"/>
      <c r="BC45" s="1" t="str">
        <f ca="1">IFERROR(__xludf.DUMMYFUNCTION("""COMPUTED_VALUE"""),"Deshi(gol)")</f>
        <v>Deshi(gol)</v>
      </c>
      <c r="BD45" s="1" t="str">
        <f ca="1">IFERROR(__xludf.DUMMYFUNCTION("""COMPUTED_VALUE"""),"Traditional Shop")</f>
        <v>Traditional Shop</v>
      </c>
      <c r="BE45" s="1"/>
      <c r="BF45" s="1">
        <f ca="1">IFERROR(__xludf.DUMMYFUNCTION("""COMPUTED_VALUE"""),220)</f>
        <v>220</v>
      </c>
      <c r="BG45" s="1"/>
      <c r="BH45" s="1" t="str">
        <f ca="1">IFERROR(__xludf.DUMMYFUNCTION("""COMPUTED_VALUE"""),"Deshi")</f>
        <v>Deshi</v>
      </c>
      <c r="BI45" s="1" t="str">
        <f ca="1">IFERROR(__xludf.DUMMYFUNCTION("""COMPUTED_VALUE"""),"Traditional Shop")</f>
        <v>Traditional Shop</v>
      </c>
      <c r="BJ45" s="1"/>
      <c r="BK45" s="1">
        <f ca="1">IFERROR(__xludf.DUMMYFUNCTION("""COMPUTED_VALUE"""),60)</f>
        <v>60</v>
      </c>
      <c r="BL45" s="1"/>
      <c r="BM45" s="1" t="str">
        <f ca="1">IFERROR(__xludf.DUMMYFUNCTION("""COMPUTED_VALUE"""),"Traditional Shop")</f>
        <v>Traditional Shop</v>
      </c>
      <c r="BN45" s="1"/>
      <c r="BO45" s="1" t="str">
        <f ca="1">IFERROR(__xludf.DUMMYFUNCTION("""COMPUTED_VALUE"""),"Good")</f>
        <v>Good</v>
      </c>
    </row>
    <row r="46" spans="1:67">
      <c r="A46" s="1" t="str">
        <f ca="1">IFERROR(__xludf.DUMMYFUNCTION("""COMPUTED_VALUE"""),"2a402d5d-568b-44cf-9993-503758745d37")</f>
        <v>2a402d5d-568b-44cf-9993-503758745d37</v>
      </c>
      <c r="B46" s="2">
        <f ca="1">IFERROR(__xludf.DUMMYFUNCTION("""COMPUTED_VALUE"""),45643.5678703703)</f>
        <v>45643.567870370302</v>
      </c>
      <c r="C46" s="3" t="s">
        <v>26</v>
      </c>
      <c r="D46" s="1" t="str">
        <f ca="1">IFERROR(__xludf.DUMMYFUNCTION("""COMPUTED_VALUE"""),"Jessore")</f>
        <v>Jessore</v>
      </c>
      <c r="E46" s="1" t="str">
        <f ca="1">IFERROR(__xludf.DUMMYFUNCTION("""COMPUTED_VALUE"""),"Kotwali")</f>
        <v>Kotwali</v>
      </c>
      <c r="F46" s="1" t="str">
        <f ca="1">IFERROR(__xludf.DUMMYFUNCTION("""COMPUTED_VALUE"""),"Rice")</f>
        <v>Rice</v>
      </c>
      <c r="G46" s="1">
        <f ca="1">IFERROR(__xludf.DUMMYFUNCTION("""COMPUTED_VALUE"""),70)</f>
        <v>70</v>
      </c>
      <c r="H46" s="1"/>
      <c r="I46" s="1" t="str">
        <f ca="1">IFERROR(__xludf.DUMMYFUNCTION("""COMPUTED_VALUE"""),"Loose")</f>
        <v>Loose</v>
      </c>
      <c r="J46" s="1" t="str">
        <f ca="1">IFERROR(__xludf.DUMMYFUNCTION("""COMPUTED_VALUE"""),"Miniket")</f>
        <v>Miniket</v>
      </c>
      <c r="K46" s="1" t="str">
        <f ca="1">IFERROR(__xludf.DUMMYFUNCTION("""COMPUTED_VALUE"""),"Traditional Shop")</f>
        <v>Traditional Shop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>
      <c r="A47" s="1" t="str">
        <f ca="1">IFERROR(__xludf.DUMMYFUNCTION("""COMPUTED_VALUE"""),"92938f7d-9079-4835-8b8c-2977f4dd6e4a")</f>
        <v>92938f7d-9079-4835-8b8c-2977f4dd6e4a</v>
      </c>
      <c r="B47" s="2">
        <f ca="1">IFERROR(__xludf.DUMMYFUNCTION("""COMPUTED_VALUE"""),45643.6333564814)</f>
        <v>45643.633356481398</v>
      </c>
      <c r="C47" s="3" t="s">
        <v>27</v>
      </c>
      <c r="D47" s="1" t="str">
        <f ca="1">IFERROR(__xludf.DUMMYFUNCTION("""COMPUTED_VALUE"""),"Dhaka")</f>
        <v>Dhaka</v>
      </c>
      <c r="E47" s="1" t="str">
        <f ca="1">IFERROR(__xludf.DUMMYFUNCTION("""COMPUTED_VALUE"""),"Adabor")</f>
        <v>Adabor</v>
      </c>
      <c r="F47" s="1" t="str">
        <f ca="1">IFERROR(__xludf.DUMMYFUNCTION("""COMPUTED_VALUE"""),"Rice,Soybean Oil,Eggs,Potato,Onion,Green Chilli")</f>
        <v>Rice,Soybean Oil,Eggs,Potato,Onion,Green Chilli</v>
      </c>
      <c r="G47" s="1">
        <f ca="1">IFERROR(__xludf.DUMMYFUNCTION("""COMPUTED_VALUE"""),63)</f>
        <v>63</v>
      </c>
      <c r="H47" s="1"/>
      <c r="I47" s="1" t="str">
        <f ca="1">IFERROR(__xludf.DUMMYFUNCTION("""COMPUTED_VALUE"""),"Sack 25Kg")</f>
        <v>Sack 25Kg</v>
      </c>
      <c r="J47" s="1" t="str">
        <f ca="1">IFERROR(__xludf.DUMMYFUNCTION("""COMPUTED_VALUE"""),"Atash")</f>
        <v>Atash</v>
      </c>
      <c r="K47" s="1" t="str">
        <f ca="1">IFERROR(__xludf.DUMMYFUNCTION("""COMPUTED_VALUE"""),"Traditional Shop")</f>
        <v>Traditional Shop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f ca="1">IFERROR(__xludf.DUMMYFUNCTION("""COMPUTED_VALUE"""),175)</f>
        <v>175</v>
      </c>
      <c r="X47" s="1"/>
      <c r="Y47" s="1" t="str">
        <f ca="1">IFERROR(__xludf.DUMMYFUNCTION("""COMPUTED_VALUE"""),"Bottle")</f>
        <v>Bottle</v>
      </c>
      <c r="Z47" s="1" t="str">
        <f ca="1">IFERROR(__xludf.DUMMYFUNCTION("""COMPUTED_VALUE"""),"Traditional Shop")</f>
        <v>Traditional Shop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>
        <f ca="1">IFERROR(__xludf.DUMMYFUNCTION("""COMPUTED_VALUE"""),50)</f>
        <v>50</v>
      </c>
      <c r="AN47" s="1"/>
      <c r="AO47" s="1" t="str">
        <f ca="1">IFERROR(__xludf.DUMMYFUNCTION("""COMPUTED_VALUE"""),"Traditional Shop")</f>
        <v>Traditional Shop</v>
      </c>
      <c r="AP47" s="1"/>
      <c r="AQ47" s="1"/>
      <c r="AR47" s="1"/>
      <c r="AS47" s="1"/>
      <c r="AT47" s="1"/>
      <c r="AU47" s="1"/>
      <c r="AV47" s="1">
        <f ca="1">IFERROR(__xludf.DUMMYFUNCTION("""COMPUTED_VALUE"""),75)</f>
        <v>75</v>
      </c>
      <c r="AW47" s="1"/>
      <c r="AX47" s="1" t="str">
        <f ca="1">IFERROR(__xludf.DUMMYFUNCTION("""COMPUTED_VALUE"""),"Old Potato")</f>
        <v>Old Potato</v>
      </c>
      <c r="AY47" s="1" t="str">
        <f ca="1">IFERROR(__xludf.DUMMYFUNCTION("""COMPUTED_VALUE"""),"Traditional Shop")</f>
        <v>Traditional Shop</v>
      </c>
      <c r="AZ47" s="1"/>
      <c r="BA47" s="1"/>
      <c r="BB47" s="1"/>
      <c r="BC47" s="1"/>
      <c r="BD47" s="1"/>
      <c r="BE47" s="1"/>
      <c r="BF47" s="1">
        <f ca="1">IFERROR(__xludf.DUMMYFUNCTION("""COMPUTED_VALUE"""),80)</f>
        <v>80</v>
      </c>
      <c r="BG47" s="1"/>
      <c r="BH47" s="1" t="str">
        <f ca="1">IFERROR(__xludf.DUMMYFUNCTION("""COMPUTED_VALUE"""),"Indian")</f>
        <v>Indian</v>
      </c>
      <c r="BI47" s="1" t="str">
        <f ca="1">IFERROR(__xludf.DUMMYFUNCTION("""COMPUTED_VALUE"""),"Traditional Shop")</f>
        <v>Traditional Shop</v>
      </c>
      <c r="BJ47" s="1"/>
      <c r="BK47" s="1">
        <f ca="1">IFERROR(__xludf.DUMMYFUNCTION("""COMPUTED_VALUE"""),120)</f>
        <v>120</v>
      </c>
      <c r="BL47" s="1"/>
      <c r="BM47" s="1" t="str">
        <f ca="1">IFERROR(__xludf.DUMMYFUNCTION("""COMPUTED_VALUE"""),"Traditional Shop")</f>
        <v>Traditional Shop</v>
      </c>
      <c r="BN47" s="1"/>
      <c r="BO47" s="1" t="str">
        <f ca="1">IFERROR(__xludf.DUMMYFUNCTION("""COMPUTED_VALUE"""),"The purchase price depends on the quantity to be purchased. So I think this option could be added.")</f>
        <v>The purchase price depends on the quantity to be purchased. So I think this option could be added.</v>
      </c>
    </row>
    <row r="48" spans="1:67">
      <c r="A48" s="1" t="str">
        <f ca="1">IFERROR(__xludf.DUMMYFUNCTION("""COMPUTED_VALUE"""),"ddf9279c-9050-4a1b-aa80-7921fc510bcd")</f>
        <v>ddf9279c-9050-4a1b-aa80-7921fc510bcd</v>
      </c>
      <c r="B48" s="2">
        <f ca="1">IFERROR(__xludf.DUMMYFUNCTION("""COMPUTED_VALUE"""),45643.7004629629)</f>
        <v>45643.700462962901</v>
      </c>
      <c r="C48" s="3" t="s">
        <v>10</v>
      </c>
      <c r="D48" s="1" t="str">
        <f ca="1">IFERROR(__xludf.DUMMYFUNCTION("""COMPUTED_VALUE"""),"Rajshahi")</f>
        <v>Rajshahi</v>
      </c>
      <c r="E48" s="1" t="str">
        <f ca="1">IFERROR(__xludf.DUMMYFUNCTION("""COMPUTED_VALUE"""),"Matihar")</f>
        <v>Matihar</v>
      </c>
      <c r="F48" s="1" t="str">
        <f ca="1">IFERROR(__xludf.DUMMYFUNCTION("""COMPUTED_VALUE"""),"Rice,Flour,Lentil,Salt,Soybean Oil,Sugar,Eggs,Chicken,Potato,Eggplant,Onion,Green Chilli")</f>
        <v>Rice,Flour,Lentil,Salt,Soybean Oil,Sugar,Eggs,Chicken,Potato,Eggplant,Onion,Green Chilli</v>
      </c>
      <c r="G48" s="1">
        <f ca="1">IFERROR(__xludf.DUMMYFUNCTION("""COMPUTED_VALUE"""),72)</f>
        <v>72</v>
      </c>
      <c r="H48" s="1"/>
      <c r="I48" s="1" t="str">
        <f ca="1">IFERROR(__xludf.DUMMYFUNCTION("""COMPUTED_VALUE"""),"Loose")</f>
        <v>Loose</v>
      </c>
      <c r="J48" s="1" t="str">
        <f ca="1">IFERROR(__xludf.DUMMYFUNCTION("""COMPUTED_VALUE"""),"Miniket")</f>
        <v>Miniket</v>
      </c>
      <c r="K48" s="1" t="str">
        <f ca="1">IFERROR(__xludf.DUMMYFUNCTION("""COMPUTED_VALUE"""),"Traditional Shop")</f>
        <v>Traditional Shop</v>
      </c>
      <c r="L48" s="1"/>
      <c r="M48" s="1">
        <f ca="1">IFERROR(__xludf.DUMMYFUNCTION("""COMPUTED_VALUE"""),44)</f>
        <v>44</v>
      </c>
      <c r="N48" s="1"/>
      <c r="O48" s="1" t="str">
        <f ca="1">IFERROR(__xludf.DUMMYFUNCTION("""COMPUTED_VALUE"""),"Loose")</f>
        <v>Loose</v>
      </c>
      <c r="P48" s="1" t="str">
        <f ca="1">IFERROR(__xludf.DUMMYFUNCTION("""COMPUTED_VALUE"""),"Traditional Shop")</f>
        <v>Traditional Shop</v>
      </c>
      <c r="Q48" s="1"/>
      <c r="R48" s="1">
        <f ca="1">IFERROR(__xludf.DUMMYFUNCTION("""COMPUTED_VALUE"""),130)</f>
        <v>130</v>
      </c>
      <c r="S48" s="1"/>
      <c r="T48" s="1" t="str">
        <f ca="1">IFERROR(__xludf.DUMMYFUNCTION("""COMPUTED_VALUE"""),"Loose")</f>
        <v>Loose</v>
      </c>
      <c r="U48" s="1" t="str">
        <f ca="1">IFERROR(__xludf.DUMMYFUNCTION("""COMPUTED_VALUE"""),"Traditional Shop")</f>
        <v>Traditional Shop</v>
      </c>
      <c r="V48" s="1"/>
      <c r="W48" s="1">
        <f ca="1">IFERROR(__xludf.DUMMYFUNCTION("""COMPUTED_VALUE"""),170)</f>
        <v>170</v>
      </c>
      <c r="X48" s="1"/>
      <c r="Y48" s="1" t="str">
        <f ca="1">IFERROR(__xludf.DUMMYFUNCTION("""COMPUTED_VALUE"""),"Bottle")</f>
        <v>Bottle</v>
      </c>
      <c r="Z48" s="1" t="str">
        <f ca="1">IFERROR(__xludf.DUMMYFUNCTION("""COMPUTED_VALUE"""),"Traditional Shop")</f>
        <v>Traditional Shop</v>
      </c>
      <c r="AA48" s="1"/>
      <c r="AB48" s="1">
        <f ca="1">IFERROR(__xludf.DUMMYFUNCTION("""COMPUTED_VALUE"""),42)</f>
        <v>42</v>
      </c>
      <c r="AC48" s="1"/>
      <c r="AD48" s="1" t="str">
        <f ca="1">IFERROR(__xludf.DUMMYFUNCTION("""COMPUTED_VALUE"""),"Packet")</f>
        <v>Packet</v>
      </c>
      <c r="AE48" s="1" t="str">
        <f ca="1">IFERROR(__xludf.DUMMYFUNCTION("""COMPUTED_VALUE"""),"Traditional Shop")</f>
        <v>Traditional Shop</v>
      </c>
      <c r="AF48" s="1"/>
      <c r="AG48" s="1">
        <f ca="1">IFERROR(__xludf.DUMMYFUNCTION("""COMPUTED_VALUE"""),130)</f>
        <v>130</v>
      </c>
      <c r="AH48" s="1"/>
      <c r="AI48" s="1" t="str">
        <f ca="1">IFERROR(__xludf.DUMMYFUNCTION("""COMPUTED_VALUE"""),"Indian")</f>
        <v>Indian</v>
      </c>
      <c r="AJ48" s="1" t="str">
        <f ca="1">IFERROR(__xludf.DUMMYFUNCTION("""COMPUTED_VALUE"""),"Loose")</f>
        <v>Loose</v>
      </c>
      <c r="AK48" s="1" t="str">
        <f ca="1">IFERROR(__xludf.DUMMYFUNCTION("""COMPUTED_VALUE"""),"Traditional Shop")</f>
        <v>Traditional Shop</v>
      </c>
      <c r="AL48" s="1"/>
      <c r="AM48" s="1">
        <f ca="1">IFERROR(__xludf.DUMMYFUNCTION("""COMPUTED_VALUE"""),48)</f>
        <v>48</v>
      </c>
      <c r="AN48" s="1"/>
      <c r="AO48" s="1" t="str">
        <f ca="1">IFERROR(__xludf.DUMMYFUNCTION("""COMPUTED_VALUE"""),"Traditional Shop")</f>
        <v>Traditional Shop</v>
      </c>
      <c r="AP48" s="1"/>
      <c r="AQ48" s="1">
        <f ca="1">IFERROR(__xludf.DUMMYFUNCTION("""COMPUTED_VALUE"""),165)</f>
        <v>165</v>
      </c>
      <c r="AR48" s="1"/>
      <c r="AS48" s="1" t="str">
        <f ca="1">IFERROR(__xludf.DUMMYFUNCTION("""COMPUTED_VALUE"""),"Processed with skin")</f>
        <v>Processed with skin</v>
      </c>
      <c r="AT48" s="1" t="str">
        <f ca="1">IFERROR(__xludf.DUMMYFUNCTION("""COMPUTED_VALUE"""),"Traditional Shop")</f>
        <v>Traditional Shop</v>
      </c>
      <c r="AU48" s="1"/>
      <c r="AV48" s="1">
        <f ca="1">IFERROR(__xludf.DUMMYFUNCTION("""COMPUTED_VALUE"""),80)</f>
        <v>80</v>
      </c>
      <c r="AW48" s="1"/>
      <c r="AX48" s="1" t="str">
        <f ca="1">IFERROR(__xludf.DUMMYFUNCTION("""COMPUTED_VALUE"""),"Old Potato")</f>
        <v>Old Potato</v>
      </c>
      <c r="AY48" s="1" t="str">
        <f ca="1">IFERROR(__xludf.DUMMYFUNCTION("""COMPUTED_VALUE"""),"Traditional Shop")</f>
        <v>Traditional Shop</v>
      </c>
      <c r="AZ48" s="1"/>
      <c r="BA48" s="1">
        <f ca="1">IFERROR(__xludf.DUMMYFUNCTION("""COMPUTED_VALUE"""),80)</f>
        <v>80</v>
      </c>
      <c r="BB48" s="1"/>
      <c r="BC48" s="1"/>
      <c r="BD48" s="1" t="str">
        <f ca="1">IFERROR(__xludf.DUMMYFUNCTION("""COMPUTED_VALUE"""),"Traditional Shop")</f>
        <v>Traditional Shop</v>
      </c>
      <c r="BE48" s="1"/>
      <c r="BF48" s="1">
        <f ca="1">IFERROR(__xludf.DUMMYFUNCTION("""COMPUTED_VALUE"""),110)</f>
        <v>110</v>
      </c>
      <c r="BG48" s="1"/>
      <c r="BH48" s="1" t="str">
        <f ca="1">IFERROR(__xludf.DUMMYFUNCTION("""COMPUTED_VALUE"""),"Indian")</f>
        <v>Indian</v>
      </c>
      <c r="BI48" s="1" t="str">
        <f ca="1">IFERROR(__xludf.DUMMYFUNCTION("""COMPUTED_VALUE"""),"Traditional Shop")</f>
        <v>Traditional Shop</v>
      </c>
      <c r="BJ48" s="1"/>
      <c r="BK48" s="1">
        <f ca="1">IFERROR(__xludf.DUMMYFUNCTION("""COMPUTED_VALUE"""),250)</f>
        <v>250</v>
      </c>
      <c r="BL48" s="1"/>
      <c r="BM48" s="1" t="str">
        <f ca="1">IFERROR(__xludf.DUMMYFUNCTION("""COMPUTED_VALUE"""),"Traditional Shop")</f>
        <v>Traditional Shop</v>
      </c>
      <c r="BN48" s="1"/>
      <c r="BO48" s="1"/>
    </row>
    <row r="49" spans="1:67">
      <c r="A49" s="1" t="str">
        <f ca="1">IFERROR(__xludf.DUMMYFUNCTION("""COMPUTED_VALUE"""),"d977bc28-f75d-4f41-bf13-1ff2b812055b")</f>
        <v>d977bc28-f75d-4f41-bf13-1ff2b812055b</v>
      </c>
      <c r="B49" s="2">
        <f ca="1">IFERROR(__xludf.DUMMYFUNCTION("""COMPUTED_VALUE"""),45643.735162037)</f>
        <v>45643.735162037003</v>
      </c>
      <c r="C49" s="4" t="s">
        <v>28</v>
      </c>
      <c r="D49" s="1" t="str">
        <f ca="1">IFERROR(__xludf.DUMMYFUNCTION("""COMPUTED_VALUE"""),"Rajshahi")</f>
        <v>Rajshahi</v>
      </c>
      <c r="E49" s="1" t="str">
        <f ca="1">IFERROR(__xludf.DUMMYFUNCTION("""COMPUTED_VALUE"""),"Matihar")</f>
        <v>Matihar</v>
      </c>
      <c r="F49" s="1" t="str">
        <f ca="1">IFERROR(__xludf.DUMMYFUNCTION("""COMPUTED_VALUE"""),"Chicken,Eggplant,Onion,Green Chilli")</f>
        <v>Chicken,Eggplant,Onion,Green Chilli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>
        <f ca="1">IFERROR(__xludf.DUMMYFUNCTION("""COMPUTED_VALUE"""),160)</f>
        <v>160</v>
      </c>
      <c r="AR49" s="1"/>
      <c r="AS49" s="1" t="str">
        <f ca="1">IFERROR(__xludf.DUMMYFUNCTION("""COMPUTED_VALUE"""),"Live")</f>
        <v>Live</v>
      </c>
      <c r="AT49" s="1" t="str">
        <f ca="1">IFERROR(__xludf.DUMMYFUNCTION("""COMPUTED_VALUE"""),"Traditional Shop")</f>
        <v>Traditional Shop</v>
      </c>
      <c r="AU49" s="1"/>
      <c r="AV49" s="1"/>
      <c r="AW49" s="1"/>
      <c r="AX49" s="1"/>
      <c r="AY49" s="1"/>
      <c r="AZ49" s="1"/>
      <c r="BA49" s="1">
        <f ca="1">IFERROR(__xludf.DUMMYFUNCTION("""COMPUTED_VALUE"""),60)</f>
        <v>60</v>
      </c>
      <c r="BB49" s="1"/>
      <c r="BC49" s="1" t="str">
        <f ca="1">IFERROR(__xludf.DUMMYFUNCTION("""COMPUTED_VALUE"""),"গোল বেগুন")</f>
        <v>গোল বেগুন</v>
      </c>
      <c r="BD49" s="1" t="str">
        <f ca="1">IFERROR(__xludf.DUMMYFUNCTION("""COMPUTED_VALUE"""),"Traditional Shop")</f>
        <v>Traditional Shop</v>
      </c>
      <c r="BE49" s="1"/>
      <c r="BF49" s="1">
        <f ca="1">IFERROR(__xludf.DUMMYFUNCTION("""COMPUTED_VALUE"""),90)</f>
        <v>90</v>
      </c>
      <c r="BG49" s="1"/>
      <c r="BH49" s="1" t="str">
        <f ca="1">IFERROR(__xludf.DUMMYFUNCTION("""COMPUTED_VALUE"""),"Deshi")</f>
        <v>Deshi</v>
      </c>
      <c r="BI49" s="1" t="str">
        <f ca="1">IFERROR(__xludf.DUMMYFUNCTION("""COMPUTED_VALUE"""),"Traditional Shop")</f>
        <v>Traditional Shop</v>
      </c>
      <c r="BJ49" s="1"/>
      <c r="BK49" s="1">
        <f ca="1">IFERROR(__xludf.DUMMYFUNCTION("""COMPUTED_VALUE"""),1500)</f>
        <v>1500</v>
      </c>
      <c r="BL49" s="1"/>
      <c r="BM49" s="1" t="str">
        <f ca="1">IFERROR(__xludf.DUMMYFUNCTION("""COMPUTED_VALUE"""),"Traditional Shop")</f>
        <v>Traditional Shop</v>
      </c>
      <c r="BN49" s="1"/>
      <c r="BO49" s="1"/>
    </row>
    <row r="50" spans="1:67">
      <c r="A50" s="1" t="str">
        <f ca="1">IFERROR(__xludf.DUMMYFUNCTION("""COMPUTED_VALUE"""),"b38f6524-8ae1-441b-b42d-44854c0fdb29")</f>
        <v>b38f6524-8ae1-441b-b42d-44854c0fdb29</v>
      </c>
      <c r="B50" s="2">
        <f ca="1">IFERROR(__xludf.DUMMYFUNCTION("""COMPUTED_VALUE"""),45643.7374305555)</f>
        <v>45643.737430555499</v>
      </c>
      <c r="C50" s="3" t="s">
        <v>28</v>
      </c>
      <c r="D50" s="1" t="str">
        <f ca="1">IFERROR(__xludf.DUMMYFUNCTION("""COMPUTED_VALUE"""),"Rajshahi")</f>
        <v>Rajshahi</v>
      </c>
      <c r="E50" s="1" t="str">
        <f ca="1">IFERROR(__xludf.DUMMYFUNCTION("""COMPUTED_VALUE"""),"Matihar")</f>
        <v>Matihar</v>
      </c>
      <c r="F50" s="1" t="str">
        <f ca="1">IFERROR(__xludf.DUMMYFUNCTION("""COMPUTED_VALUE"""),"Rice,Chicken,Onion")</f>
        <v>Rice,Chicken,Onion</v>
      </c>
      <c r="G50" s="1">
        <f ca="1">IFERROR(__xludf.DUMMYFUNCTION("""COMPUTED_VALUE"""),68)</f>
        <v>68</v>
      </c>
      <c r="H50" s="1"/>
      <c r="I50" s="1" t="str">
        <f ca="1">IFERROR(__xludf.DUMMYFUNCTION("""COMPUTED_VALUE"""),"Loose")</f>
        <v>Loose</v>
      </c>
      <c r="J50" s="1"/>
      <c r="K50" s="1" t="str">
        <f ca="1">IFERROR(__xludf.DUMMYFUNCTION("""COMPUTED_VALUE"""),"Traditional Shop")</f>
        <v>Traditional Shop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>
        <f ca="1">IFERROR(__xludf.DUMMYFUNCTION("""COMPUTED_VALUE"""),260)</f>
        <v>260</v>
      </c>
      <c r="AR50" s="1"/>
      <c r="AS50" s="1" t="str">
        <f ca="1">IFERROR(__xludf.DUMMYFUNCTION("""COMPUTED_VALUE"""),"Live")</f>
        <v>Live</v>
      </c>
      <c r="AT50" s="1" t="str">
        <f ca="1">IFERROR(__xludf.DUMMYFUNCTION("""COMPUTED_VALUE"""),"Traditional Shop")</f>
        <v>Traditional Shop</v>
      </c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>
        <f ca="1">IFERROR(__xludf.DUMMYFUNCTION("""COMPUTED_VALUE"""),120)</f>
        <v>120</v>
      </c>
      <c r="BG50" s="1"/>
      <c r="BH50" s="1" t="str">
        <f ca="1">IFERROR(__xludf.DUMMYFUNCTION("""COMPUTED_VALUE"""),"Indian")</f>
        <v>Indian</v>
      </c>
      <c r="BI50" s="1" t="str">
        <f ca="1">IFERROR(__xludf.DUMMYFUNCTION("""COMPUTED_VALUE"""),"Traditional Shop")</f>
        <v>Traditional Shop</v>
      </c>
      <c r="BJ50" s="1"/>
      <c r="BK50" s="1"/>
      <c r="BL50" s="1"/>
      <c r="BM50" s="1"/>
      <c r="BN50" s="1"/>
      <c r="BO50" s="1"/>
    </row>
    <row r="51" spans="1:67">
      <c r="A51" s="1" t="str">
        <f ca="1">IFERROR(__xludf.DUMMYFUNCTION("""COMPUTED_VALUE"""),"6da4bced-a1ea-463b-a670-42c611fc33db")</f>
        <v>6da4bced-a1ea-463b-a670-42c611fc33db</v>
      </c>
      <c r="B51" s="2">
        <f ca="1">IFERROR(__xludf.DUMMYFUNCTION("""COMPUTED_VALUE"""),45643.7482291666)</f>
        <v>45643.748229166602</v>
      </c>
      <c r="C51" s="3" t="s">
        <v>29</v>
      </c>
      <c r="D51" s="1" t="str">
        <f ca="1">IFERROR(__xludf.DUMMYFUNCTION("""COMPUTED_VALUE"""),"Dhaka")</f>
        <v>Dhaka</v>
      </c>
      <c r="E51" s="1" t="str">
        <f ca="1">IFERROR(__xludf.DUMMYFUNCTION("""COMPUTED_VALUE"""),"Dhanmondi")</f>
        <v>Dhanmondi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>
      <c r="A52" s="1" t="str">
        <f ca="1">IFERROR(__xludf.DUMMYFUNCTION("""COMPUTED_VALUE"""),"bea6e2e5-c89d-4063-85e8-1c1151f07a1f")</f>
        <v>bea6e2e5-c89d-4063-85e8-1c1151f07a1f</v>
      </c>
      <c r="B52" s="2">
        <f ca="1">IFERROR(__xludf.DUMMYFUNCTION("""COMPUTED_VALUE"""),45644.1937847222)</f>
        <v>45644.1937847222</v>
      </c>
      <c r="C52" s="3" t="s">
        <v>24</v>
      </c>
      <c r="D52" s="1" t="str">
        <f ca="1">IFERROR(__xludf.DUMMYFUNCTION("""COMPUTED_VALUE"""),"Rajshahi")</f>
        <v>Rajshahi</v>
      </c>
      <c r="E52" s="1" t="str">
        <f ca="1">IFERROR(__xludf.DUMMYFUNCTION("""COMPUTED_VALUE"""),"Boalia")</f>
        <v>Boalia</v>
      </c>
      <c r="F52" s="1" t="str">
        <f ca="1">IFERROR(__xludf.DUMMYFUNCTION("""COMPUTED_VALUE"""),"Rice,Eggs,Potato,Onion,Green Chilli")</f>
        <v>Rice,Eggs,Potato,Onion,Green Chilli</v>
      </c>
      <c r="G52" s="1">
        <f ca="1">IFERROR(__xludf.DUMMYFUNCTION("""COMPUTED_VALUE"""),68)</f>
        <v>68</v>
      </c>
      <c r="H52" s="1"/>
      <c r="I52" s="1" t="str">
        <f ca="1">IFERROR(__xludf.DUMMYFUNCTION("""COMPUTED_VALUE"""),"Loose")</f>
        <v>Loose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>
        <f ca="1">IFERROR(__xludf.DUMMYFUNCTION("""COMPUTED_VALUE"""),40)</f>
        <v>40</v>
      </c>
      <c r="AN52" s="1"/>
      <c r="AO52" s="1" t="str">
        <f ca="1">IFERROR(__xludf.DUMMYFUNCTION("""COMPUTED_VALUE"""),"Traditional Shop")</f>
        <v>Traditional Shop</v>
      </c>
      <c r="AP52" s="1"/>
      <c r="AQ52" s="1"/>
      <c r="AR52" s="1"/>
      <c r="AS52" s="1"/>
      <c r="AT52" s="1"/>
      <c r="AU52" s="1"/>
      <c r="AV52" s="1">
        <f ca="1">IFERROR(__xludf.DUMMYFUNCTION("""COMPUTED_VALUE"""),70)</f>
        <v>70</v>
      </c>
      <c r="AW52" s="1"/>
      <c r="AX52" s="1" t="str">
        <f ca="1">IFERROR(__xludf.DUMMYFUNCTION("""COMPUTED_VALUE"""),"New Potato")</f>
        <v>New Potato</v>
      </c>
      <c r="AY52" s="1" t="str">
        <f ca="1">IFERROR(__xludf.DUMMYFUNCTION("""COMPUTED_VALUE"""),"Traditional Shop")</f>
        <v>Traditional Shop</v>
      </c>
      <c r="AZ52" s="1"/>
      <c r="BA52" s="1"/>
      <c r="BB52" s="1"/>
      <c r="BC52" s="1"/>
      <c r="BD52" s="1"/>
      <c r="BE52" s="1"/>
      <c r="BF52" s="1">
        <f ca="1">IFERROR(__xludf.DUMMYFUNCTION("""COMPUTED_VALUE"""),70)</f>
        <v>70</v>
      </c>
      <c r="BG52" s="1"/>
      <c r="BH52" s="1" t="str">
        <f ca="1">IFERROR(__xludf.DUMMYFUNCTION("""COMPUTED_VALUE"""),"Deshi")</f>
        <v>Deshi</v>
      </c>
      <c r="BI52" s="1" t="str">
        <f ca="1">IFERROR(__xludf.DUMMYFUNCTION("""COMPUTED_VALUE"""),"Traditional Shop")</f>
        <v>Traditional Shop</v>
      </c>
      <c r="BJ52" s="1"/>
      <c r="BK52" s="1">
        <f ca="1">IFERROR(__xludf.DUMMYFUNCTION("""COMPUTED_VALUE"""),60)</f>
        <v>60</v>
      </c>
      <c r="BL52" s="1"/>
      <c r="BM52" s="1" t="str">
        <f ca="1">IFERROR(__xludf.DUMMYFUNCTION("""COMPUTED_VALUE"""),"Traditional Shop")</f>
        <v>Traditional Shop</v>
      </c>
      <c r="BN52" s="1"/>
      <c r="BO52" s="1" t="str">
        <f ca="1">IFERROR(__xludf.DUMMYFUNCTION("""COMPUTED_VALUE"""),"দাম নিয়ন্ত্রণে আনা দরকার")</f>
        <v>দাম নিয়ন্ত্রণে আনা দরকার</v>
      </c>
    </row>
    <row r="53" spans="1:67">
      <c r="A53" s="1" t="str">
        <f ca="1">IFERROR(__xludf.DUMMYFUNCTION("""COMPUTED_VALUE"""),"51af0feb-b78e-4085-ac2c-85fecf7455b2")</f>
        <v>51af0feb-b78e-4085-ac2c-85fecf7455b2</v>
      </c>
      <c r="B53" s="2">
        <f ca="1">IFERROR(__xludf.DUMMYFUNCTION("""COMPUTED_VALUE"""),45644.4032986111)</f>
        <v>45644.403298611098</v>
      </c>
      <c r="C53" s="3" t="s">
        <v>30</v>
      </c>
      <c r="D53" s="1" t="str">
        <f ca="1">IFERROR(__xludf.DUMMYFUNCTION("""COMPUTED_VALUE"""),"Dhaka")</f>
        <v>Dhaka</v>
      </c>
      <c r="E53" s="1" t="str">
        <f ca="1">IFERROR(__xludf.DUMMYFUNCTION("""COMPUTED_VALUE"""),"Mohammadpur")</f>
        <v>Mohammadpur</v>
      </c>
      <c r="F53" s="1" t="str">
        <f ca="1">IFERROR(__xludf.DUMMYFUNCTION("""COMPUTED_VALUE"""),"Soybean Oil,Eggs,Potato,Onion")</f>
        <v>Soybean Oil,Eggs,Potato,Onion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f ca="1">IFERROR(__xludf.DUMMYFUNCTION("""COMPUTED_VALUE"""),175)</f>
        <v>175</v>
      </c>
      <c r="X53" s="1"/>
      <c r="Y53" s="1" t="str">
        <f ca="1">IFERROR(__xludf.DUMMYFUNCTION("""COMPUTED_VALUE"""),"Bottle")</f>
        <v>Bottle</v>
      </c>
      <c r="Z53" s="1" t="str">
        <f ca="1">IFERROR(__xludf.DUMMYFUNCTION("""COMPUTED_VALUE"""),"Traditional Shop")</f>
        <v>Traditional Shop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>
        <f ca="1">IFERROR(__xludf.DUMMYFUNCTION("""COMPUTED_VALUE"""),45)</f>
        <v>45</v>
      </c>
      <c r="AN53" s="1"/>
      <c r="AO53" s="1" t="str">
        <f ca="1">IFERROR(__xludf.DUMMYFUNCTION("""COMPUTED_VALUE"""),"Traditional Shop")</f>
        <v>Traditional Shop</v>
      </c>
      <c r="AP53" s="1"/>
      <c r="AQ53" s="1"/>
      <c r="AR53" s="1"/>
      <c r="AS53" s="1"/>
      <c r="AT53" s="1"/>
      <c r="AU53" s="1"/>
      <c r="AV53" s="1">
        <f ca="1">IFERROR(__xludf.DUMMYFUNCTION("""COMPUTED_VALUE"""),80)</f>
        <v>80</v>
      </c>
      <c r="AW53" s="1"/>
      <c r="AX53" s="1" t="str">
        <f ca="1">IFERROR(__xludf.DUMMYFUNCTION("""COMPUTED_VALUE"""),"New Potato")</f>
        <v>New Potato</v>
      </c>
      <c r="AY53" s="1" t="str">
        <f ca="1">IFERROR(__xludf.DUMMYFUNCTION("""COMPUTED_VALUE"""),"Traditional Shop")</f>
        <v>Traditional Shop</v>
      </c>
      <c r="AZ53" s="1"/>
      <c r="BA53" s="1"/>
      <c r="BB53" s="1"/>
      <c r="BC53" s="1"/>
      <c r="BD53" s="1"/>
      <c r="BE53" s="1"/>
      <c r="BF53" s="1">
        <f ca="1">IFERROR(__xludf.DUMMYFUNCTION("""COMPUTED_VALUE"""),100)</f>
        <v>100</v>
      </c>
      <c r="BG53" s="1"/>
      <c r="BH53" s="1" t="str">
        <f ca="1">IFERROR(__xludf.DUMMYFUNCTION("""COMPUTED_VALUE"""),"Deshi")</f>
        <v>Deshi</v>
      </c>
      <c r="BI53" s="1" t="str">
        <f ca="1">IFERROR(__xludf.DUMMYFUNCTION("""COMPUTED_VALUE"""),"Traditional Shop")</f>
        <v>Traditional Shop</v>
      </c>
      <c r="BJ53" s="1"/>
      <c r="BK53" s="1"/>
      <c r="BL53" s="1"/>
      <c r="BM53" s="1"/>
      <c r="BN53" s="1"/>
      <c r="BO53" s="1"/>
    </row>
    <row r="54" spans="1:67">
      <c r="A54" s="1" t="str">
        <f ca="1">IFERROR(__xludf.DUMMYFUNCTION("""COMPUTED_VALUE"""),"3d87201b-4b22-48f8-a1b9-2d0855a5667b")</f>
        <v>3d87201b-4b22-48f8-a1b9-2d0855a5667b</v>
      </c>
      <c r="B54" s="2">
        <f ca="1">IFERROR(__xludf.DUMMYFUNCTION("""COMPUTED_VALUE"""),45644.6395717592)</f>
        <v>45644.639571759202</v>
      </c>
      <c r="C54" s="3" t="s">
        <v>13</v>
      </c>
      <c r="D54" s="1" t="str">
        <f ca="1">IFERROR(__xludf.DUMMYFUNCTION("""COMPUTED_VALUE"""),"Rangpur")</f>
        <v>Rangpur</v>
      </c>
      <c r="E54" s="1" t="str">
        <f ca="1">IFERROR(__xludf.DUMMYFUNCTION("""COMPUTED_VALUE"""),"Kotwali")</f>
        <v>Kotwali</v>
      </c>
      <c r="F54" s="1" t="str">
        <f ca="1">IFERROR(__xludf.DUMMYFUNCTION("""COMPUTED_VALUE"""),"Rice,Flour,Lentil,Soybean Oil,Salt,Sugar,Eggs,Chicken,Potato,Onion")</f>
        <v>Rice,Flour,Lentil,Soybean Oil,Salt,Sugar,Eggs,Chicken,Potato,Onion</v>
      </c>
      <c r="G54" s="1">
        <f ca="1">IFERROR(__xludf.DUMMYFUNCTION("""COMPUTED_VALUE"""),78)</f>
        <v>78</v>
      </c>
      <c r="H54" s="1"/>
      <c r="I54" s="1" t="str">
        <f ca="1">IFERROR(__xludf.DUMMYFUNCTION("""COMPUTED_VALUE"""),"Loose")</f>
        <v>Loose</v>
      </c>
      <c r="J54" s="1" t="str">
        <f ca="1">IFERROR(__xludf.DUMMYFUNCTION("""COMPUTED_VALUE"""),"Miniket")</f>
        <v>Miniket</v>
      </c>
      <c r="K54" s="1" t="str">
        <f ca="1">IFERROR(__xludf.DUMMYFUNCTION("""COMPUTED_VALUE"""),"Traditional Shop")</f>
        <v>Traditional Shop</v>
      </c>
      <c r="L54" s="1"/>
      <c r="M54" s="1">
        <f ca="1">IFERROR(__xludf.DUMMYFUNCTION("""COMPUTED_VALUE"""),70)</f>
        <v>70</v>
      </c>
      <c r="N54" s="1"/>
      <c r="O54" s="1" t="str">
        <f ca="1">IFERROR(__xludf.DUMMYFUNCTION("""COMPUTED_VALUE"""),"Packet")</f>
        <v>Packet</v>
      </c>
      <c r="P54" s="1" t="str">
        <f ca="1">IFERROR(__xludf.DUMMYFUNCTION("""COMPUTED_VALUE"""),"Traditional Shop")</f>
        <v>Traditional Shop</v>
      </c>
      <c r="Q54" s="1"/>
      <c r="R54" s="1">
        <f ca="1">IFERROR(__xludf.DUMMYFUNCTION("""COMPUTED_VALUE"""),120)</f>
        <v>120</v>
      </c>
      <c r="S54" s="1"/>
      <c r="T54" s="1" t="str">
        <f ca="1">IFERROR(__xludf.DUMMYFUNCTION("""COMPUTED_VALUE"""),"Loose")</f>
        <v>Loose</v>
      </c>
      <c r="U54" s="1" t="str">
        <f ca="1">IFERROR(__xludf.DUMMYFUNCTION("""COMPUTED_VALUE"""),"Traditional Shop")</f>
        <v>Traditional Shop</v>
      </c>
      <c r="V54" s="1"/>
      <c r="W54" s="1">
        <f ca="1">IFERROR(__xludf.DUMMYFUNCTION("""COMPUTED_VALUE"""),210)</f>
        <v>210</v>
      </c>
      <c r="X54" s="1"/>
      <c r="Y54" s="1" t="str">
        <f ca="1">IFERROR(__xludf.DUMMYFUNCTION("""COMPUTED_VALUE"""),"Bottle")</f>
        <v>Bottle</v>
      </c>
      <c r="Z54" s="1" t="str">
        <f ca="1">IFERROR(__xludf.DUMMYFUNCTION("""COMPUTED_VALUE"""),"Traditional Shop")</f>
        <v>Traditional Shop</v>
      </c>
      <c r="AA54" s="1"/>
      <c r="AB54" s="1">
        <f ca="1">IFERROR(__xludf.DUMMYFUNCTION("""COMPUTED_VALUE"""),40)</f>
        <v>40</v>
      </c>
      <c r="AC54" s="1"/>
      <c r="AD54" s="1" t="str">
        <f ca="1">IFERROR(__xludf.DUMMYFUNCTION("""COMPUTED_VALUE"""),"Packet")</f>
        <v>Packet</v>
      </c>
      <c r="AE54" s="1" t="str">
        <f ca="1">IFERROR(__xludf.DUMMYFUNCTION("""COMPUTED_VALUE"""),"Traditional Shop")</f>
        <v>Traditional Shop</v>
      </c>
      <c r="AF54" s="1"/>
      <c r="AG54" s="1">
        <f ca="1">IFERROR(__xludf.DUMMYFUNCTION("""COMPUTED_VALUE"""),136)</f>
        <v>136</v>
      </c>
      <c r="AH54" s="1"/>
      <c r="AI54" s="1" t="str">
        <f ca="1">IFERROR(__xludf.DUMMYFUNCTION("""COMPUTED_VALUE"""),"Deshi")</f>
        <v>Deshi</v>
      </c>
      <c r="AJ54" s="1" t="str">
        <f ca="1">IFERROR(__xludf.DUMMYFUNCTION("""COMPUTED_VALUE"""),"Packet")</f>
        <v>Packet</v>
      </c>
      <c r="AK54" s="1" t="str">
        <f ca="1">IFERROR(__xludf.DUMMYFUNCTION("""COMPUTED_VALUE"""),"Traditional Shop")</f>
        <v>Traditional Shop</v>
      </c>
      <c r="AL54" s="1"/>
      <c r="AM54" s="1">
        <f ca="1">IFERROR(__xludf.DUMMYFUNCTION("""COMPUTED_VALUE"""),46)</f>
        <v>46</v>
      </c>
      <c r="AN54" s="1"/>
      <c r="AO54" s="1" t="str">
        <f ca="1">IFERROR(__xludf.DUMMYFUNCTION("""COMPUTED_VALUE"""),"Traditional Shop")</f>
        <v>Traditional Shop</v>
      </c>
      <c r="AP54" s="1"/>
      <c r="AQ54" s="1">
        <f ca="1">IFERROR(__xludf.DUMMYFUNCTION("""COMPUTED_VALUE"""),225)</f>
        <v>225</v>
      </c>
      <c r="AR54" s="1"/>
      <c r="AS54" s="1" t="str">
        <f ca="1">IFERROR(__xludf.DUMMYFUNCTION("""COMPUTED_VALUE"""),"Processed without skin")</f>
        <v>Processed without skin</v>
      </c>
      <c r="AT54" s="1" t="str">
        <f ca="1">IFERROR(__xludf.DUMMYFUNCTION("""COMPUTED_VALUE"""),"Traditional Shop")</f>
        <v>Traditional Shop</v>
      </c>
      <c r="AU54" s="1"/>
      <c r="AV54" s="1">
        <f ca="1">IFERROR(__xludf.DUMMYFUNCTION("""COMPUTED_VALUE"""),75)</f>
        <v>75</v>
      </c>
      <c r="AW54" s="1"/>
      <c r="AX54" s="1" t="str">
        <f ca="1">IFERROR(__xludf.DUMMYFUNCTION("""COMPUTED_VALUE"""),"New Potato")</f>
        <v>New Potato</v>
      </c>
      <c r="AY54" s="1" t="str">
        <f ca="1">IFERROR(__xludf.DUMMYFUNCTION("""COMPUTED_VALUE"""),"Traditional Shop")</f>
        <v>Traditional Shop</v>
      </c>
      <c r="AZ54" s="1"/>
      <c r="BA54" s="1"/>
      <c r="BB54" s="1"/>
      <c r="BC54" s="1"/>
      <c r="BD54" s="1"/>
      <c r="BE54" s="1"/>
      <c r="BF54" s="1">
        <f ca="1">IFERROR(__xludf.DUMMYFUNCTION("""COMPUTED_VALUE"""),120)</f>
        <v>120</v>
      </c>
      <c r="BG54" s="1"/>
      <c r="BH54" s="1" t="str">
        <f ca="1">IFERROR(__xludf.DUMMYFUNCTION("""COMPUTED_VALUE"""),"Deshi")</f>
        <v>Deshi</v>
      </c>
      <c r="BI54" s="1" t="str">
        <f ca="1">IFERROR(__xludf.DUMMYFUNCTION("""COMPUTED_VALUE"""),"Traditional Shop")</f>
        <v>Traditional Shop</v>
      </c>
      <c r="BJ54" s="1"/>
      <c r="BK54" s="1"/>
      <c r="BL54" s="1"/>
      <c r="BM54" s="1"/>
      <c r="BN54" s="1"/>
      <c r="BO54" s="1" t="str">
        <f ca="1">IFERROR(__xludf.DUMMYFUNCTION("""COMPUTED_VALUE"""),"Add quantity")</f>
        <v>Add quantity</v>
      </c>
    </row>
    <row r="55" spans="1:67">
      <c r="A55" s="1" t="str">
        <f ca="1">IFERROR(__xludf.DUMMYFUNCTION("""COMPUTED_VALUE"""),"2a796a9f-9e85-4613-b89a-524ba8699a08")</f>
        <v>2a796a9f-9e85-4613-b89a-524ba8699a08</v>
      </c>
      <c r="B55" s="2">
        <f ca="1">IFERROR(__xludf.DUMMYFUNCTION("""COMPUTED_VALUE"""),45644.6755439814)</f>
        <v>45644.675543981401</v>
      </c>
      <c r="C55" s="3" t="s">
        <v>31</v>
      </c>
      <c r="D55" s="1" t="str">
        <f ca="1">IFERROR(__xludf.DUMMYFUNCTION("""COMPUTED_VALUE"""),"Rajshahi")</f>
        <v>Rajshahi</v>
      </c>
      <c r="E55" s="1" t="str">
        <f ca="1">IFERROR(__xludf.DUMMYFUNCTION("""COMPUTED_VALUE"""),"Boalia")</f>
        <v>Boalia</v>
      </c>
      <c r="F55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55" s="1">
        <f ca="1">IFERROR(__xludf.DUMMYFUNCTION("""COMPUTED_VALUE"""),60)</f>
        <v>60</v>
      </c>
      <c r="H55" s="1"/>
      <c r="I55" s="1" t="str">
        <f ca="1">IFERROR(__xludf.DUMMYFUNCTION("""COMPUTED_VALUE"""),"Loose")</f>
        <v>Loose</v>
      </c>
      <c r="J55" s="1"/>
      <c r="K55" s="1" t="str">
        <f ca="1">IFERROR(__xludf.DUMMYFUNCTION("""COMPUTED_VALUE"""),"Traditional Shop")</f>
        <v>Traditional Shop</v>
      </c>
      <c r="L55" s="1"/>
      <c r="M55" s="1">
        <f ca="1">IFERROR(__xludf.DUMMYFUNCTION("""COMPUTED_VALUE"""),45)</f>
        <v>45</v>
      </c>
      <c r="N55" s="1"/>
      <c r="O55" s="1" t="str">
        <f ca="1">IFERROR(__xludf.DUMMYFUNCTION("""COMPUTED_VALUE"""),"Loose")</f>
        <v>Loose</v>
      </c>
      <c r="P55" s="1" t="str">
        <f ca="1">IFERROR(__xludf.DUMMYFUNCTION("""COMPUTED_VALUE"""),"Traditional Shop")</f>
        <v>Traditional Shop</v>
      </c>
      <c r="Q55" s="1"/>
      <c r="R55" s="1">
        <f ca="1">IFERROR(__xludf.DUMMYFUNCTION("""COMPUTED_VALUE"""),130)</f>
        <v>130</v>
      </c>
      <c r="S55" s="1"/>
      <c r="T55" s="1" t="str">
        <f ca="1">IFERROR(__xludf.DUMMYFUNCTION("""COMPUTED_VALUE"""),"Loose")</f>
        <v>Loose</v>
      </c>
      <c r="U55" s="1" t="str">
        <f ca="1">IFERROR(__xludf.DUMMYFUNCTION("""COMPUTED_VALUE"""),"Traditional Shop")</f>
        <v>Traditional Shop</v>
      </c>
      <c r="V55" s="1"/>
      <c r="W55" s="1">
        <f ca="1">IFERROR(__xludf.DUMMYFUNCTION("""COMPUTED_VALUE"""),200)</f>
        <v>200</v>
      </c>
      <c r="X55" s="1"/>
      <c r="Y55" s="1" t="str">
        <f ca="1">IFERROR(__xludf.DUMMYFUNCTION("""COMPUTED_VALUE"""),"Loose")</f>
        <v>Loose</v>
      </c>
      <c r="Z55" s="1" t="str">
        <f ca="1">IFERROR(__xludf.DUMMYFUNCTION("""COMPUTED_VALUE"""),"Traditional Shop")</f>
        <v>Traditional Shop</v>
      </c>
      <c r="AA55" s="1"/>
      <c r="AB55" s="1">
        <f ca="1">IFERROR(__xludf.DUMMYFUNCTION("""COMPUTED_VALUE"""),40)</f>
        <v>40</v>
      </c>
      <c r="AC55" s="1"/>
      <c r="AD55" s="1" t="str">
        <f ca="1">IFERROR(__xludf.DUMMYFUNCTION("""COMPUTED_VALUE"""),"Packet")</f>
        <v>Packet</v>
      </c>
      <c r="AE55" s="1" t="str">
        <f ca="1">IFERROR(__xludf.DUMMYFUNCTION("""COMPUTED_VALUE"""),"Traditional Shop")</f>
        <v>Traditional Shop</v>
      </c>
      <c r="AF55" s="1"/>
      <c r="AG55" s="1">
        <f ca="1">IFERROR(__xludf.DUMMYFUNCTION("""COMPUTED_VALUE"""),130)</f>
        <v>130</v>
      </c>
      <c r="AH55" s="1"/>
      <c r="AI55" s="1"/>
      <c r="AJ55" s="1" t="str">
        <f ca="1">IFERROR(__xludf.DUMMYFUNCTION("""COMPUTED_VALUE"""),"Loose")</f>
        <v>Loose</v>
      </c>
      <c r="AK55" s="1" t="str">
        <f ca="1">IFERROR(__xludf.DUMMYFUNCTION("""COMPUTED_VALUE"""),"Traditional Shop")</f>
        <v>Traditional Shop</v>
      </c>
      <c r="AL55" s="1"/>
      <c r="AM55" s="1">
        <f ca="1">IFERROR(__xludf.DUMMYFUNCTION("""COMPUTED_VALUE"""),46)</f>
        <v>46</v>
      </c>
      <c r="AN55" s="1"/>
      <c r="AO55" s="1" t="str">
        <f ca="1">IFERROR(__xludf.DUMMYFUNCTION("""COMPUTED_VALUE"""),"Traditional Shop")</f>
        <v>Traditional Shop</v>
      </c>
      <c r="AP55" s="1"/>
      <c r="AQ55" s="1">
        <f ca="1">IFERROR(__xludf.DUMMYFUNCTION("""COMPUTED_VALUE"""),170)</f>
        <v>170</v>
      </c>
      <c r="AR55" s="1"/>
      <c r="AS55" s="1" t="str">
        <f ca="1">IFERROR(__xludf.DUMMYFUNCTION("""COMPUTED_VALUE"""),"Live")</f>
        <v>Live</v>
      </c>
      <c r="AT55" s="1" t="str">
        <f ca="1">IFERROR(__xludf.DUMMYFUNCTION("""COMPUTED_VALUE"""),"Traditional Shop")</f>
        <v>Traditional Shop</v>
      </c>
      <c r="AU55" s="1"/>
      <c r="AV55" s="1">
        <f ca="1">IFERROR(__xludf.DUMMYFUNCTION("""COMPUTED_VALUE"""),80)</f>
        <v>80</v>
      </c>
      <c r="AW55" s="1"/>
      <c r="AX55" s="1"/>
      <c r="AY55" s="1" t="str">
        <f ca="1">IFERROR(__xludf.DUMMYFUNCTION("""COMPUTED_VALUE"""),"Traditional Shop")</f>
        <v>Traditional Shop</v>
      </c>
      <c r="AZ55" s="1"/>
      <c r="BA55" s="1">
        <f ca="1">IFERROR(__xludf.DUMMYFUNCTION("""COMPUTED_VALUE"""),70)</f>
        <v>70</v>
      </c>
      <c r="BB55" s="1"/>
      <c r="BC55" s="1"/>
      <c r="BD55" s="1" t="str">
        <f ca="1">IFERROR(__xludf.DUMMYFUNCTION("""COMPUTED_VALUE"""),"Traditional Shop")</f>
        <v>Traditional Shop</v>
      </c>
      <c r="BE55" s="1"/>
      <c r="BF55" s="1">
        <f ca="1">IFERROR(__xludf.DUMMYFUNCTION("""COMPUTED_VALUE"""),80)</f>
        <v>80</v>
      </c>
      <c r="BG55" s="1"/>
      <c r="BH55" s="1"/>
      <c r="BI55" s="1" t="str">
        <f ca="1">IFERROR(__xludf.DUMMYFUNCTION("""COMPUTED_VALUE"""),"Traditional Shop")</f>
        <v>Traditional Shop</v>
      </c>
      <c r="BJ55" s="1"/>
      <c r="BK55" s="1">
        <f ca="1">IFERROR(__xludf.DUMMYFUNCTION("""COMPUTED_VALUE"""),80)</f>
        <v>80</v>
      </c>
      <c r="BL55" s="1"/>
      <c r="BM55" s="1" t="str">
        <f ca="1">IFERROR(__xludf.DUMMYFUNCTION("""COMPUTED_VALUE"""),"Traditional Shop")</f>
        <v>Traditional Shop</v>
      </c>
      <c r="BN55" s="1"/>
      <c r="BO55" s="1"/>
    </row>
    <row r="56" spans="1:67">
      <c r="A56" s="1" t="str">
        <f ca="1">IFERROR(__xludf.DUMMYFUNCTION("""COMPUTED_VALUE"""),"f8f521f7-fafd-415a-94de-b0b36ca46e14")</f>
        <v>f8f521f7-fafd-415a-94de-b0b36ca46e14</v>
      </c>
      <c r="B56" s="2">
        <f ca="1">IFERROR(__xludf.DUMMYFUNCTION("""COMPUTED_VALUE"""),45644.72375)</f>
        <v>45644.723749999997</v>
      </c>
      <c r="C56" s="3" t="s">
        <v>32</v>
      </c>
      <c r="D56" s="1" t="str">
        <f ca="1">IFERROR(__xludf.DUMMYFUNCTION("""COMPUTED_VALUE"""),"Rangpur")</f>
        <v>Rangpur</v>
      </c>
      <c r="E56" s="1" t="str">
        <f ca="1">IFERROR(__xludf.DUMMYFUNCTION("""COMPUTED_VALUE"""),"Rangpur Sadar")</f>
        <v>Rangpur Sadar</v>
      </c>
      <c r="F56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56" s="1">
        <f ca="1">IFERROR(__xludf.DUMMYFUNCTION("""COMPUTED_VALUE"""),78)</f>
        <v>78</v>
      </c>
      <c r="H56" s="1"/>
      <c r="I56" s="1" t="str">
        <f ca="1">IFERROR(__xludf.DUMMYFUNCTION("""COMPUTED_VALUE"""),"Loose")</f>
        <v>Loose</v>
      </c>
      <c r="J56" s="1" t="str">
        <f ca="1">IFERROR(__xludf.DUMMYFUNCTION("""COMPUTED_VALUE"""),"Miniket")</f>
        <v>Miniket</v>
      </c>
      <c r="K56" s="1" t="str">
        <f ca="1">IFERROR(__xludf.DUMMYFUNCTION("""COMPUTED_VALUE"""),"Traditional Shop")</f>
        <v>Traditional Shop</v>
      </c>
      <c r="L56" s="1"/>
      <c r="M56" s="1">
        <f ca="1">IFERROR(__xludf.DUMMYFUNCTION("""COMPUTED_VALUE"""),60)</f>
        <v>60</v>
      </c>
      <c r="N56" s="1"/>
      <c r="O56" s="1" t="str">
        <f ca="1">IFERROR(__xludf.DUMMYFUNCTION("""COMPUTED_VALUE"""),"Packet")</f>
        <v>Packet</v>
      </c>
      <c r="P56" s="1" t="str">
        <f ca="1">IFERROR(__xludf.DUMMYFUNCTION("""COMPUTED_VALUE"""),"Online/Supershop")</f>
        <v>Online/Supershop</v>
      </c>
      <c r="Q56" s="1" t="str">
        <f ca="1">IFERROR(__xludf.DUMMYFUNCTION("""COMPUTED_VALUE"""),"Shwapno")</f>
        <v>Shwapno</v>
      </c>
      <c r="R56" s="1">
        <f ca="1">IFERROR(__xludf.DUMMYFUNCTION("""COMPUTED_VALUE"""),70)</f>
        <v>70</v>
      </c>
      <c r="S56" s="1"/>
      <c r="T56" s="1" t="str">
        <f ca="1">IFERROR(__xludf.DUMMYFUNCTION("""COMPUTED_VALUE"""),"Loose")</f>
        <v>Loose</v>
      </c>
      <c r="U56" s="1" t="str">
        <f ca="1">IFERROR(__xludf.DUMMYFUNCTION("""COMPUTED_VALUE"""),"Traditional Shop")</f>
        <v>Traditional Shop</v>
      </c>
      <c r="V56" s="1"/>
      <c r="W56" s="1">
        <f ca="1">IFERROR(__xludf.DUMMYFUNCTION("""COMPUTED_VALUE"""),185)</f>
        <v>185</v>
      </c>
      <c r="X56" s="1"/>
      <c r="Y56" s="1" t="str">
        <f ca="1">IFERROR(__xludf.DUMMYFUNCTION("""COMPUTED_VALUE"""),"Bottle")</f>
        <v>Bottle</v>
      </c>
      <c r="Z56" s="1" t="str">
        <f ca="1">IFERROR(__xludf.DUMMYFUNCTION("""COMPUTED_VALUE"""),"Traditional Shop")</f>
        <v>Traditional Shop</v>
      </c>
      <c r="AA56" s="1"/>
      <c r="AB56" s="1">
        <f ca="1">IFERROR(__xludf.DUMMYFUNCTION("""COMPUTED_VALUE"""),50)</f>
        <v>50</v>
      </c>
      <c r="AC56" s="1"/>
      <c r="AD56" s="1" t="str">
        <f ca="1">IFERROR(__xludf.DUMMYFUNCTION("""COMPUTED_VALUE"""),"Packet")</f>
        <v>Packet</v>
      </c>
      <c r="AE56" s="1" t="str">
        <f ca="1">IFERROR(__xludf.DUMMYFUNCTION("""COMPUTED_VALUE"""),"Traditional Shop")</f>
        <v>Traditional Shop</v>
      </c>
      <c r="AF56" s="1"/>
      <c r="AG56" s="1">
        <f ca="1">IFERROR(__xludf.DUMMYFUNCTION("""COMPUTED_VALUE"""),120)</f>
        <v>120</v>
      </c>
      <c r="AH56" s="1"/>
      <c r="AI56" s="1" t="str">
        <f ca="1">IFERROR(__xludf.DUMMYFUNCTION("""COMPUTED_VALUE"""),"Deshi")</f>
        <v>Deshi</v>
      </c>
      <c r="AJ56" s="1" t="str">
        <f ca="1">IFERROR(__xludf.DUMMYFUNCTION("""COMPUTED_VALUE"""),"Loose")</f>
        <v>Loose</v>
      </c>
      <c r="AK56" s="1" t="str">
        <f ca="1">IFERROR(__xludf.DUMMYFUNCTION("""COMPUTED_VALUE"""),"Traditional Shop")</f>
        <v>Traditional Shop</v>
      </c>
      <c r="AL56" s="1"/>
      <c r="AM56" s="1">
        <f ca="1">IFERROR(__xludf.DUMMYFUNCTION("""COMPUTED_VALUE"""),48)</f>
        <v>48</v>
      </c>
      <c r="AN56" s="1"/>
      <c r="AO56" s="1" t="str">
        <f ca="1">IFERROR(__xludf.DUMMYFUNCTION("""COMPUTED_VALUE"""),"Traditional Shop")</f>
        <v>Traditional Shop</v>
      </c>
      <c r="AP56" s="1"/>
      <c r="AQ56" s="1">
        <f ca="1">IFERROR(__xludf.DUMMYFUNCTION("""COMPUTED_VALUE"""),180)</f>
        <v>180</v>
      </c>
      <c r="AR56" s="1"/>
      <c r="AS56" s="1" t="str">
        <f ca="1">IFERROR(__xludf.DUMMYFUNCTION("""COMPUTED_VALUE"""),"Processed without skin")</f>
        <v>Processed without skin</v>
      </c>
      <c r="AT56" s="1" t="str">
        <f ca="1">IFERROR(__xludf.DUMMYFUNCTION("""COMPUTED_VALUE"""),"Traditional Shop")</f>
        <v>Traditional Shop</v>
      </c>
      <c r="AU56" s="1"/>
      <c r="AV56" s="1">
        <f ca="1">IFERROR(__xludf.DUMMYFUNCTION("""COMPUTED_VALUE"""),70)</f>
        <v>70</v>
      </c>
      <c r="AW56" s="1"/>
      <c r="AX56" s="1" t="str">
        <f ca="1">IFERROR(__xludf.DUMMYFUNCTION("""COMPUTED_VALUE"""),"New Potato")</f>
        <v>New Potato</v>
      </c>
      <c r="AY56" s="1" t="str">
        <f ca="1">IFERROR(__xludf.DUMMYFUNCTION("""COMPUTED_VALUE"""),"Traditional Shop")</f>
        <v>Traditional Shop</v>
      </c>
      <c r="AZ56" s="1"/>
      <c r="BA56" s="1">
        <f ca="1">IFERROR(__xludf.DUMMYFUNCTION("""COMPUTED_VALUE"""),60)</f>
        <v>60</v>
      </c>
      <c r="BB56" s="1"/>
      <c r="BC56" s="1"/>
      <c r="BD56" s="1" t="str">
        <f ca="1">IFERROR(__xludf.DUMMYFUNCTION("""COMPUTED_VALUE"""),"Traditional Shop")</f>
        <v>Traditional Shop</v>
      </c>
      <c r="BE56" s="1"/>
      <c r="BF56" s="1">
        <f ca="1">IFERROR(__xludf.DUMMYFUNCTION("""COMPUTED_VALUE"""),120)</f>
        <v>120</v>
      </c>
      <c r="BG56" s="1"/>
      <c r="BH56" s="1" t="str">
        <f ca="1">IFERROR(__xludf.DUMMYFUNCTION("""COMPUTED_VALUE"""),"Deshi")</f>
        <v>Deshi</v>
      </c>
      <c r="BI56" s="1" t="str">
        <f ca="1">IFERROR(__xludf.DUMMYFUNCTION("""COMPUTED_VALUE"""),"Traditional Shop")</f>
        <v>Traditional Shop</v>
      </c>
      <c r="BJ56" s="1"/>
      <c r="BK56" s="1">
        <f ca="1">IFERROR(__xludf.DUMMYFUNCTION("""COMPUTED_VALUE"""),80)</f>
        <v>80</v>
      </c>
      <c r="BL56" s="1"/>
      <c r="BM56" s="1" t="str">
        <f ca="1">IFERROR(__xludf.DUMMYFUNCTION("""COMPUTED_VALUE"""),"Traditional Shop")</f>
        <v>Traditional Shop</v>
      </c>
      <c r="BN56" s="1"/>
      <c r="BO56" s="1" t="str">
        <f ca="1">IFERROR(__xludf.DUMMYFUNCTION("""COMPUTED_VALUE"""),"উর্দ্ধগতির এই বাজার মূল্য নিয়ন্ত্রণে আর সাধারণ জনগণের নাগালে অতীব জরুরি।")</f>
        <v>উর্দ্ধগতির এই বাজার মূল্য নিয়ন্ত্রণে আর সাধারণ জনগণের নাগালে অতীব জরুরি।</v>
      </c>
    </row>
    <row r="57" spans="1:67">
      <c r="A57" s="1" t="str">
        <f ca="1">IFERROR(__xludf.DUMMYFUNCTION("""COMPUTED_VALUE"""),"fecc3487-cbf0-4630-96c9-fd69d1aff791")</f>
        <v>fecc3487-cbf0-4630-96c9-fd69d1aff791</v>
      </c>
      <c r="B57" s="2">
        <f ca="1">IFERROR(__xludf.DUMMYFUNCTION("""COMPUTED_VALUE"""),45644.8113773148)</f>
        <v>45644.8113773148</v>
      </c>
      <c r="C57" s="3" t="s">
        <v>17</v>
      </c>
      <c r="D57" s="1" t="str">
        <f ca="1">IFERROR(__xludf.DUMMYFUNCTION("""COMPUTED_VALUE"""),"Bagerhat")</f>
        <v>Bagerhat</v>
      </c>
      <c r="E57" s="1" t="str">
        <f ca="1">IFERROR(__xludf.DUMMYFUNCTION("""COMPUTED_VALUE"""),"Fakirhat")</f>
        <v>Fakirhat</v>
      </c>
      <c r="F57" s="1" t="str">
        <f ca="1">IFERROR(__xludf.DUMMYFUNCTION("""COMPUTED_VALUE"""),"Rice,Flour,Lentil")</f>
        <v>Rice,Flour,Lentil</v>
      </c>
      <c r="G57" s="1">
        <f ca="1">IFERROR(__xludf.DUMMYFUNCTION("""COMPUTED_VALUE"""),-6666666)</f>
        <v>-6666666</v>
      </c>
      <c r="H57" s="1"/>
      <c r="I57" s="1"/>
      <c r="J57" s="1"/>
      <c r="K57" s="1"/>
      <c r="L57" s="1"/>
      <c r="M57" s="1">
        <f ca="1">IFERROR(__xludf.DUMMYFUNCTION("""COMPUTED_VALUE"""),5)</f>
        <v>5</v>
      </c>
      <c r="N57" s="1"/>
      <c r="O57" s="1" t="str">
        <f ca="1">IFERROR(__xludf.DUMMYFUNCTION("""COMPUTED_VALUE"""),"Loose")</f>
        <v>Loose</v>
      </c>
      <c r="P57" s="1"/>
      <c r="Q57" s="1"/>
      <c r="R57" s="1">
        <f ca="1">IFERROR(__xludf.DUMMYFUNCTION("""COMPUTED_VALUE"""),54)</f>
        <v>54</v>
      </c>
      <c r="S57" s="1"/>
      <c r="T57" s="1" t="str">
        <f ca="1">IFERROR(__xludf.DUMMYFUNCTION("""COMPUTED_VALUE"""),"Loose")</f>
        <v>Loose</v>
      </c>
      <c r="U57" s="1" t="str">
        <f ca="1">IFERROR(__xludf.DUMMYFUNCTION("""COMPUTED_VALUE"""),"Online/Supershop")</f>
        <v>Online/Supershop</v>
      </c>
      <c r="V57" s="1" t="str">
        <f ca="1">IFERROR(__xludf.DUMMYFUNCTION("""COMPUTED_VALUE"""),"Agora")</f>
        <v>Agora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 t="str">
        <f ca="1">IFERROR(__xludf.DUMMYFUNCTION("""COMPUTED_VALUE"""),"Testing, pls delete")</f>
        <v>Testing, pls delete</v>
      </c>
    </row>
    <row r="58" spans="1:67">
      <c r="A58" s="1" t="str">
        <f ca="1">IFERROR(__xludf.DUMMYFUNCTION("""COMPUTED_VALUE"""),"8af9ac34-b94b-4cb9-a539-0ca188f5fc0f")</f>
        <v>8af9ac34-b94b-4cb9-a539-0ca188f5fc0f</v>
      </c>
      <c r="B58" s="2">
        <f ca="1">IFERROR(__xludf.DUMMYFUNCTION("""COMPUTED_VALUE"""),45645.1468981481)</f>
        <v>45645.146898148101</v>
      </c>
      <c r="C58" s="3" t="s">
        <v>33</v>
      </c>
      <c r="D58" s="1" t="str">
        <f ca="1">IFERROR(__xludf.DUMMYFUNCTION("""COMPUTED_VALUE"""),"Chuadanga")</f>
        <v>Chuadanga</v>
      </c>
      <c r="E58" s="1" t="str">
        <f ca="1">IFERROR(__xludf.DUMMYFUNCTION("""COMPUTED_VALUE"""),"Jiban Nagar")</f>
        <v>Jiban Nagar</v>
      </c>
      <c r="F58" s="1" t="str">
        <f ca="1">IFERROR(__xludf.DUMMYFUNCTION("""COMPUTED_VALUE"""),"Rice,Eggs,Lentil,Onion,Green Chilli")</f>
        <v>Rice,Eggs,Lentil,Onion,Green Chilli</v>
      </c>
      <c r="G58" s="1">
        <f ca="1">IFERROR(__xludf.DUMMYFUNCTION("""COMPUTED_VALUE"""),56)</f>
        <v>56</v>
      </c>
      <c r="H58" s="1"/>
      <c r="I58" s="1" t="str">
        <f ca="1">IFERROR(__xludf.DUMMYFUNCTION("""COMPUTED_VALUE"""),"Loose")</f>
        <v>Loose</v>
      </c>
      <c r="J58" s="1"/>
      <c r="K58" s="1" t="str">
        <f ca="1">IFERROR(__xludf.DUMMYFUNCTION("""COMPUTED_VALUE"""),"Traditional Shop")</f>
        <v>Traditional Shop</v>
      </c>
      <c r="L58" s="1"/>
      <c r="M58" s="1"/>
      <c r="N58" s="1"/>
      <c r="O58" s="1"/>
      <c r="P58" s="1"/>
      <c r="Q58" s="1"/>
      <c r="R58" s="1">
        <f ca="1">IFERROR(__xludf.DUMMYFUNCTION("""COMPUTED_VALUE"""),105)</f>
        <v>105</v>
      </c>
      <c r="S58" s="1"/>
      <c r="T58" s="1" t="str">
        <f ca="1">IFERROR(__xludf.DUMMYFUNCTION("""COMPUTED_VALUE"""),"Loose")</f>
        <v>Loose</v>
      </c>
      <c r="U58" s="1" t="str">
        <f ca="1">IFERROR(__xludf.DUMMYFUNCTION("""COMPUTED_VALUE"""),"Traditional Shop")</f>
        <v>Traditional Shop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f ca="1">IFERROR(__xludf.DUMMYFUNCTION("""COMPUTED_VALUE"""),48)</f>
        <v>48</v>
      </c>
      <c r="AN58" s="1"/>
      <c r="AO58" s="1" t="str">
        <f ca="1">IFERROR(__xludf.DUMMYFUNCTION("""COMPUTED_VALUE"""),"Traditional Shop")</f>
        <v>Traditional Shop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>
        <f ca="1">IFERROR(__xludf.DUMMYFUNCTION("""COMPUTED_VALUE"""),120)</f>
        <v>120</v>
      </c>
      <c r="BG58" s="1"/>
      <c r="BH58" s="1" t="str">
        <f ca="1">IFERROR(__xludf.DUMMYFUNCTION("""COMPUTED_VALUE"""),"Deshi")</f>
        <v>Deshi</v>
      </c>
      <c r="BI58" s="1" t="str">
        <f ca="1">IFERROR(__xludf.DUMMYFUNCTION("""COMPUTED_VALUE"""),"Traditional Shop")</f>
        <v>Traditional Shop</v>
      </c>
      <c r="BJ58" s="1"/>
      <c r="BK58" s="1">
        <f ca="1">IFERROR(__xludf.DUMMYFUNCTION("""COMPUTED_VALUE"""),60)</f>
        <v>60</v>
      </c>
      <c r="BL58" s="1"/>
      <c r="BM58" s="1" t="str">
        <f ca="1">IFERROR(__xludf.DUMMYFUNCTION("""COMPUTED_VALUE"""),"Traditional Shop")</f>
        <v>Traditional Shop</v>
      </c>
      <c r="BN58" s="1"/>
      <c r="BO58" s="1"/>
    </row>
    <row r="59" spans="1:67">
      <c r="A59" s="1" t="str">
        <f ca="1">IFERROR(__xludf.DUMMYFUNCTION("""COMPUTED_VALUE"""),"3a161fa8-4815-40c4-bd70-bbdd776d62e9")</f>
        <v>3a161fa8-4815-40c4-bd70-bbdd776d62e9</v>
      </c>
      <c r="B59" s="2">
        <f ca="1">IFERROR(__xludf.DUMMYFUNCTION("""COMPUTED_VALUE"""),45645.3581134259)</f>
        <v>45645.3581134259</v>
      </c>
      <c r="C59" s="3" t="s">
        <v>17</v>
      </c>
      <c r="D59" s="1" t="str">
        <f ca="1">IFERROR(__xludf.DUMMYFUNCTION("""COMPUTED_VALUE"""),"Bagerhat")</f>
        <v>Bagerhat</v>
      </c>
      <c r="E59" s="1" t="str">
        <f ca="1">IFERROR(__xludf.DUMMYFUNCTION("""COMPUTED_VALUE"""),"Bagerhat Sadar")</f>
        <v>Bagerhat Sadar</v>
      </c>
      <c r="F59" s="1" t="str">
        <f ca="1">IFERROR(__xludf.DUMMYFUNCTION("""COMPUTED_VALUE"""),"Soybean Oil")</f>
        <v>Soybean Oil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>
      <c r="A60" s="1" t="str">
        <f ca="1">IFERROR(__xludf.DUMMYFUNCTION("""COMPUTED_VALUE"""),"4d1f467c-3005-4609-a1d6-f0ae817142f8")</f>
        <v>4d1f467c-3005-4609-a1d6-f0ae817142f8</v>
      </c>
      <c r="B60" s="2">
        <f ca="1">IFERROR(__xludf.DUMMYFUNCTION("""COMPUTED_VALUE"""),45645.44125)</f>
        <v>45645.441250000003</v>
      </c>
      <c r="C60" s="3" t="s">
        <v>34</v>
      </c>
      <c r="D60" s="1" t="str">
        <f ca="1">IFERROR(__xludf.DUMMYFUNCTION("""COMPUTED_VALUE"""),"Dinajpur")</f>
        <v>Dinajpur</v>
      </c>
      <c r="E60" s="1" t="str">
        <f ca="1">IFERROR(__xludf.DUMMYFUNCTION("""COMPUTED_VALUE"""),"Nawabganj")</f>
        <v>Nawabganj</v>
      </c>
      <c r="F60" s="1" t="str">
        <f ca="1">IFERROR(__xludf.DUMMYFUNCTION("""COMPUTED_VALUE"""),"Lentil,Soybean Oil,Sugar,Eggs,Chicken,Potato,Eggplant,Onion,Green Chilli")</f>
        <v>Lentil,Soybean Oil,Sugar,Eggs,Chicken,Potato,Eggplant,Onion,Green Chilli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>
        <f ca="1">IFERROR(__xludf.DUMMYFUNCTION("""COMPUTED_VALUE"""),130)</f>
        <v>130</v>
      </c>
      <c r="S60" s="1"/>
      <c r="T60" s="1" t="str">
        <f ca="1">IFERROR(__xludf.DUMMYFUNCTION("""COMPUTED_VALUE"""),"Loose")</f>
        <v>Loose</v>
      </c>
      <c r="U60" s="1" t="str">
        <f ca="1">IFERROR(__xludf.DUMMYFUNCTION("""COMPUTED_VALUE"""),"Traditional Shop")</f>
        <v>Traditional Shop</v>
      </c>
      <c r="V60" s="1"/>
      <c r="W60" s="1">
        <f ca="1">IFERROR(__xludf.DUMMYFUNCTION("""COMPUTED_VALUE"""),195)</f>
        <v>195</v>
      </c>
      <c r="X60" s="1"/>
      <c r="Y60" s="1" t="str">
        <f ca="1">IFERROR(__xludf.DUMMYFUNCTION("""COMPUTED_VALUE"""),"Bottle")</f>
        <v>Bottle</v>
      </c>
      <c r="Z60" s="1" t="str">
        <f ca="1">IFERROR(__xludf.DUMMYFUNCTION("""COMPUTED_VALUE"""),"Traditional Shop")</f>
        <v>Traditional Shop</v>
      </c>
      <c r="AA60" s="1"/>
      <c r="AB60" s="1"/>
      <c r="AC60" s="1"/>
      <c r="AD60" s="1"/>
      <c r="AE60" s="1"/>
      <c r="AF60" s="1"/>
      <c r="AG60" s="1">
        <f ca="1">IFERROR(__xludf.DUMMYFUNCTION("""COMPUTED_VALUE"""),130)</f>
        <v>130</v>
      </c>
      <c r="AH60" s="1"/>
      <c r="AI60" s="1"/>
      <c r="AJ60" s="1" t="str">
        <f ca="1">IFERROR(__xludf.DUMMYFUNCTION("""COMPUTED_VALUE"""),"Loose")</f>
        <v>Loose</v>
      </c>
      <c r="AK60" s="1" t="str">
        <f ca="1">IFERROR(__xludf.DUMMYFUNCTION("""COMPUTED_VALUE"""),"Traditional Shop")</f>
        <v>Traditional Shop</v>
      </c>
      <c r="AL60" s="1"/>
      <c r="AM60" s="1">
        <f ca="1">IFERROR(__xludf.DUMMYFUNCTION("""COMPUTED_VALUE"""),48)</f>
        <v>48</v>
      </c>
      <c r="AN60" s="1"/>
      <c r="AO60" s="1" t="str">
        <f ca="1">IFERROR(__xludf.DUMMYFUNCTION("""COMPUTED_VALUE"""),"Traditional Shop")</f>
        <v>Traditional Shop</v>
      </c>
      <c r="AP60" s="1"/>
      <c r="AQ60" s="1">
        <f ca="1">IFERROR(__xludf.DUMMYFUNCTION("""COMPUTED_VALUE"""),180)</f>
        <v>180</v>
      </c>
      <c r="AR60" s="1"/>
      <c r="AS60" s="1" t="str">
        <f ca="1">IFERROR(__xludf.DUMMYFUNCTION("""COMPUTED_VALUE"""),"Live")</f>
        <v>Live</v>
      </c>
      <c r="AT60" s="1" t="str">
        <f ca="1">IFERROR(__xludf.DUMMYFUNCTION("""COMPUTED_VALUE"""),"Traditional Shop")</f>
        <v>Traditional Shop</v>
      </c>
      <c r="AU60" s="1"/>
      <c r="AV60" s="1">
        <f ca="1">IFERROR(__xludf.DUMMYFUNCTION("""COMPUTED_VALUE"""),80)</f>
        <v>80</v>
      </c>
      <c r="AW60" s="1"/>
      <c r="AX60" s="1" t="str">
        <f ca="1">IFERROR(__xludf.DUMMYFUNCTION("""COMPUTED_VALUE"""),"Old Potato")</f>
        <v>Old Potato</v>
      </c>
      <c r="AY60" s="1" t="str">
        <f ca="1">IFERROR(__xludf.DUMMYFUNCTION("""COMPUTED_VALUE"""),"Traditional Shop")</f>
        <v>Traditional Shop</v>
      </c>
      <c r="AZ60" s="1"/>
      <c r="BA60" s="1">
        <f ca="1">IFERROR(__xludf.DUMMYFUNCTION("""COMPUTED_VALUE"""),50)</f>
        <v>50</v>
      </c>
      <c r="BB60" s="1"/>
      <c r="BC60" s="1"/>
      <c r="BD60" s="1" t="str">
        <f ca="1">IFERROR(__xludf.DUMMYFUNCTION("""COMPUTED_VALUE"""),"Traditional Shop")</f>
        <v>Traditional Shop</v>
      </c>
      <c r="BE60" s="1"/>
      <c r="BF60" s="1">
        <f ca="1">IFERROR(__xludf.DUMMYFUNCTION("""COMPUTED_VALUE"""),80)</f>
        <v>80</v>
      </c>
      <c r="BG60" s="1"/>
      <c r="BH60" s="1" t="str">
        <f ca="1">IFERROR(__xludf.DUMMYFUNCTION("""COMPUTED_VALUE"""),"Indian")</f>
        <v>Indian</v>
      </c>
      <c r="BI60" s="1" t="str">
        <f ca="1">IFERROR(__xludf.DUMMYFUNCTION("""COMPUTED_VALUE"""),"Traditional Shop")</f>
        <v>Traditional Shop</v>
      </c>
      <c r="BJ60" s="1"/>
      <c r="BK60" s="1">
        <f ca="1">IFERROR(__xludf.DUMMYFUNCTION("""COMPUTED_VALUE"""),80)</f>
        <v>80</v>
      </c>
      <c r="BL60" s="1"/>
      <c r="BM60" s="1" t="str">
        <f ca="1">IFERROR(__xludf.DUMMYFUNCTION("""COMPUTED_VALUE"""),"Traditional Shop")</f>
        <v>Traditional Shop</v>
      </c>
      <c r="BN60" s="1"/>
      <c r="BO60" s="1"/>
    </row>
    <row r="61" spans="1:67">
      <c r="A61" s="1" t="str">
        <f ca="1">IFERROR(__xludf.DUMMYFUNCTION("""COMPUTED_VALUE"""),"00b4d60d-22e6-4059-b2ba-77674661e61a")</f>
        <v>00b4d60d-22e6-4059-b2ba-77674661e61a</v>
      </c>
      <c r="B61" s="2">
        <f ca="1">IFERROR(__xludf.DUMMYFUNCTION("""COMPUTED_VALUE"""),45645.5171296296)</f>
        <v>45645.517129629603</v>
      </c>
      <c r="C61" s="3" t="s">
        <v>24</v>
      </c>
      <c r="D61" s="1" t="str">
        <f ca="1">IFERROR(__xludf.DUMMYFUNCTION("""COMPUTED_VALUE"""),"Rajshahi")</f>
        <v>Rajshahi</v>
      </c>
      <c r="E61" s="1" t="str">
        <f ca="1">IFERROR(__xludf.DUMMYFUNCTION("""COMPUTED_VALUE"""),"Matihar")</f>
        <v>Matihar</v>
      </c>
      <c r="F61" s="1" t="str">
        <f ca="1">IFERROR(__xludf.DUMMYFUNCTION("""COMPUTED_VALUE"""),"Potato,Chicken,Rice")</f>
        <v>Potato,Chicken,Rice</v>
      </c>
      <c r="G61" s="1">
        <f ca="1">IFERROR(__xludf.DUMMYFUNCTION("""COMPUTED_VALUE"""),65)</f>
        <v>65</v>
      </c>
      <c r="H61" s="1"/>
      <c r="I61" s="1" t="str">
        <f ca="1">IFERROR(__xludf.DUMMYFUNCTION("""COMPUTED_VALUE"""),"Loose")</f>
        <v>Loose</v>
      </c>
      <c r="J61" s="1"/>
      <c r="K61" s="1" t="str">
        <f ca="1">IFERROR(__xludf.DUMMYFUNCTION("""COMPUTED_VALUE"""),"Traditional Shop")</f>
        <v>Traditional Shop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>
        <f ca="1">IFERROR(__xludf.DUMMYFUNCTION("""COMPUTED_VALUE"""),170)</f>
        <v>170</v>
      </c>
      <c r="AR61" s="1"/>
      <c r="AS61" s="1" t="str">
        <f ca="1">IFERROR(__xludf.DUMMYFUNCTION("""COMPUTED_VALUE"""),"Live")</f>
        <v>Live</v>
      </c>
      <c r="AT61" s="1" t="str">
        <f ca="1">IFERROR(__xludf.DUMMYFUNCTION("""COMPUTED_VALUE"""),"Traditional Shop")</f>
        <v>Traditional Shop</v>
      </c>
      <c r="AU61" s="1"/>
      <c r="AV61" s="1">
        <f ca="1">IFERROR(__xludf.DUMMYFUNCTION("""COMPUTED_VALUE"""),70)</f>
        <v>70</v>
      </c>
      <c r="AW61" s="1"/>
      <c r="AX61" s="1" t="str">
        <f ca="1">IFERROR(__xludf.DUMMYFUNCTION("""COMPUTED_VALUE"""),"Old Potato")</f>
        <v>Old Potato</v>
      </c>
      <c r="AY61" s="1" t="str">
        <f ca="1">IFERROR(__xludf.DUMMYFUNCTION("""COMPUTED_VALUE"""),"Traditional Shop")</f>
        <v>Traditional Shop</v>
      </c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tr">
        <f ca="1">IFERROR(__xludf.DUMMYFUNCTION("""COMPUTED_VALUE"""),"Dam onek beshi. Bazar wise dam vinno")</f>
        <v>Dam onek beshi. Bazar wise dam vinno</v>
      </c>
    </row>
    <row r="62" spans="1:67">
      <c r="A62" s="1" t="str">
        <f ca="1">IFERROR(__xludf.DUMMYFUNCTION("""COMPUTED_VALUE"""),"f82eabf5-76ab-4dea-93bb-d1a5d300c4c4")</f>
        <v>f82eabf5-76ab-4dea-93bb-d1a5d300c4c4</v>
      </c>
      <c r="B62" s="2">
        <f ca="1">IFERROR(__xludf.DUMMYFUNCTION("""COMPUTED_VALUE"""),45645.5377083333)</f>
        <v>45645.537708333301</v>
      </c>
      <c r="C62" s="3" t="s">
        <v>24</v>
      </c>
      <c r="D62" s="1" t="str">
        <f ca="1">IFERROR(__xludf.DUMMYFUNCTION("""COMPUTED_VALUE"""),"Rajshahi")</f>
        <v>Rajshahi</v>
      </c>
      <c r="E62" s="1" t="str">
        <f ca="1">IFERROR(__xludf.DUMMYFUNCTION("""COMPUTED_VALUE"""),"Matihar")</f>
        <v>Matihar</v>
      </c>
      <c r="F62" s="1" t="str">
        <f ca="1">IFERROR(__xludf.DUMMYFUNCTION("""COMPUTED_VALUE"""),"Rice,Lentil,Soybean Oil,Chicken,Potato,Onion,Green Chilli")</f>
        <v>Rice,Lentil,Soybean Oil,Chicken,Potato,Onion,Green Chilli</v>
      </c>
      <c r="G62" s="1">
        <f ca="1">IFERROR(__xludf.DUMMYFUNCTION("""COMPUTED_VALUE"""),65)</f>
        <v>65</v>
      </c>
      <c r="H62" s="1"/>
      <c r="I62" s="1" t="str">
        <f ca="1">IFERROR(__xludf.DUMMYFUNCTION("""COMPUTED_VALUE"""),"Loose")</f>
        <v>Loose</v>
      </c>
      <c r="J62" s="1" t="str">
        <f ca="1">IFERROR(__xludf.DUMMYFUNCTION("""COMPUTED_VALUE"""),"Miniket")</f>
        <v>Miniket</v>
      </c>
      <c r="K62" s="1" t="str">
        <f ca="1">IFERROR(__xludf.DUMMYFUNCTION("""COMPUTED_VALUE"""),"Traditional Shop")</f>
        <v>Traditional Shop</v>
      </c>
      <c r="L62" s="1"/>
      <c r="M62" s="1"/>
      <c r="N62" s="1"/>
      <c r="O62" s="1"/>
      <c r="P62" s="1"/>
      <c r="Q62" s="1"/>
      <c r="R62" s="1">
        <f ca="1">IFERROR(__xludf.DUMMYFUNCTION("""COMPUTED_VALUE"""),160)</f>
        <v>160</v>
      </c>
      <c r="S62" s="1"/>
      <c r="T62" s="1" t="str">
        <f ca="1">IFERROR(__xludf.DUMMYFUNCTION("""COMPUTED_VALUE"""),"Loose")</f>
        <v>Loose</v>
      </c>
      <c r="U62" s="1" t="str">
        <f ca="1">IFERROR(__xludf.DUMMYFUNCTION("""COMPUTED_VALUE"""),"Traditional Shop")</f>
        <v>Traditional Shop</v>
      </c>
      <c r="V62" s="1"/>
      <c r="W62" s="1">
        <f ca="1">IFERROR(__xludf.DUMMYFUNCTION("""COMPUTED_VALUE"""),200)</f>
        <v>200</v>
      </c>
      <c r="X62" s="1"/>
      <c r="Y62" s="1" t="str">
        <f ca="1">IFERROR(__xludf.DUMMYFUNCTION("""COMPUTED_VALUE"""),"Loose")</f>
        <v>Loose</v>
      </c>
      <c r="Z62" s="1" t="str">
        <f ca="1">IFERROR(__xludf.DUMMYFUNCTION("""COMPUTED_VALUE"""),"Traditional Shop")</f>
        <v>Traditional Shop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>
        <f ca="1">IFERROR(__xludf.DUMMYFUNCTION("""COMPUTED_VALUE"""),165)</f>
        <v>165</v>
      </c>
      <c r="AR62" s="1"/>
      <c r="AS62" s="1" t="str">
        <f ca="1">IFERROR(__xludf.DUMMYFUNCTION("""COMPUTED_VALUE"""),"Live")</f>
        <v>Live</v>
      </c>
      <c r="AT62" s="1" t="str">
        <f ca="1">IFERROR(__xludf.DUMMYFUNCTION("""COMPUTED_VALUE"""),"Traditional Shop")</f>
        <v>Traditional Shop</v>
      </c>
      <c r="AU62" s="1"/>
      <c r="AV62" s="1">
        <f ca="1">IFERROR(__xludf.DUMMYFUNCTION("""COMPUTED_VALUE"""),60)</f>
        <v>60</v>
      </c>
      <c r="AW62" s="1"/>
      <c r="AX62" s="1" t="str">
        <f ca="1">IFERROR(__xludf.DUMMYFUNCTION("""COMPUTED_VALUE"""),"Old Potato")</f>
        <v>Old Potato</v>
      </c>
      <c r="AY62" s="1" t="str">
        <f ca="1">IFERROR(__xludf.DUMMYFUNCTION("""COMPUTED_VALUE"""),"Traditional Shop")</f>
        <v>Traditional Shop</v>
      </c>
      <c r="AZ62" s="1"/>
      <c r="BA62" s="1"/>
      <c r="BB62" s="1"/>
      <c r="BC62" s="1"/>
      <c r="BD62" s="1"/>
      <c r="BE62" s="1"/>
      <c r="BF62" s="1">
        <f ca="1">IFERROR(__xludf.DUMMYFUNCTION("""COMPUTED_VALUE"""),60)</f>
        <v>60</v>
      </c>
      <c r="BG62" s="1"/>
      <c r="BH62" s="1" t="str">
        <f ca="1">IFERROR(__xludf.DUMMYFUNCTION("""COMPUTED_VALUE"""),"Deshi")</f>
        <v>Deshi</v>
      </c>
      <c r="BI62" s="1" t="str">
        <f ca="1">IFERROR(__xludf.DUMMYFUNCTION("""COMPUTED_VALUE"""),"Traditional Shop")</f>
        <v>Traditional Shop</v>
      </c>
      <c r="BJ62" s="1"/>
      <c r="BK62" s="1">
        <f ca="1">IFERROR(__xludf.DUMMYFUNCTION("""COMPUTED_VALUE"""),50)</f>
        <v>50</v>
      </c>
      <c r="BL62" s="1"/>
      <c r="BM62" s="1" t="str">
        <f ca="1">IFERROR(__xludf.DUMMYFUNCTION("""COMPUTED_VALUE"""),"Traditional Shop")</f>
        <v>Traditional Shop</v>
      </c>
      <c r="BN62" s="1"/>
      <c r="BO62" s="1"/>
    </row>
    <row r="63" spans="1:67">
      <c r="A63" s="1" t="str">
        <f ca="1">IFERROR(__xludf.DUMMYFUNCTION("""COMPUTED_VALUE"""),"dcf14ec7-b624-47ee-ba5f-a4f2cd221479")</f>
        <v>dcf14ec7-b624-47ee-ba5f-a4f2cd221479</v>
      </c>
      <c r="B63" s="2">
        <f ca="1">IFERROR(__xludf.DUMMYFUNCTION("""COMPUTED_VALUE"""),45645.5404976851)</f>
        <v>45645.540497685099</v>
      </c>
      <c r="C63" s="3" t="s">
        <v>24</v>
      </c>
      <c r="D63" s="1" t="str">
        <f ca="1">IFERROR(__xludf.DUMMYFUNCTION("""COMPUTED_VALUE"""),"Rajshahi")</f>
        <v>Rajshahi</v>
      </c>
      <c r="E63" s="1" t="str">
        <f ca="1">IFERROR(__xludf.DUMMYFUNCTION("""COMPUTED_VALUE"""),"Matihar")</f>
        <v>Matihar</v>
      </c>
      <c r="F63" s="1" t="str">
        <f ca="1">IFERROR(__xludf.DUMMYFUNCTION("""COMPUTED_VALUE"""),"Green Chilli,Onion,Chicken")</f>
        <v>Green Chilli,Onion,Chicken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f ca="1">IFERROR(__xludf.DUMMYFUNCTION("""COMPUTED_VALUE"""),170)</f>
        <v>170</v>
      </c>
      <c r="AR63" s="1"/>
      <c r="AS63" s="1" t="str">
        <f ca="1">IFERROR(__xludf.DUMMYFUNCTION("""COMPUTED_VALUE"""),"Live")</f>
        <v>Live</v>
      </c>
      <c r="AT63" s="1" t="str">
        <f ca="1">IFERROR(__xludf.DUMMYFUNCTION("""COMPUTED_VALUE"""),"Traditional Shop")</f>
        <v>Traditional Shop</v>
      </c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>
        <f ca="1">IFERROR(__xludf.DUMMYFUNCTION("""COMPUTED_VALUE"""),140)</f>
        <v>140</v>
      </c>
      <c r="BG63" s="1"/>
      <c r="BH63" s="1" t="str">
        <f ca="1">IFERROR(__xludf.DUMMYFUNCTION("""COMPUTED_VALUE"""),"Indian")</f>
        <v>Indian</v>
      </c>
      <c r="BI63" s="1" t="str">
        <f ca="1">IFERROR(__xludf.DUMMYFUNCTION("""COMPUTED_VALUE"""),"Traditional Shop")</f>
        <v>Traditional Shop</v>
      </c>
      <c r="BJ63" s="1"/>
      <c r="BK63" s="1">
        <f ca="1">IFERROR(__xludf.DUMMYFUNCTION("""COMPUTED_VALUE"""),80)</f>
        <v>80</v>
      </c>
      <c r="BL63" s="1"/>
      <c r="BM63" s="1" t="str">
        <f ca="1">IFERROR(__xludf.DUMMYFUNCTION("""COMPUTED_VALUE"""),"Traditional Shop")</f>
        <v>Traditional Shop</v>
      </c>
      <c r="BN63" s="1"/>
      <c r="BO63" s="1"/>
    </row>
    <row r="64" spans="1:67">
      <c r="A64" s="1" t="str">
        <f ca="1">IFERROR(__xludf.DUMMYFUNCTION("""COMPUTED_VALUE"""),"ec1635b1-d7a2-4b55-93c9-3cba1d5db6f6")</f>
        <v>ec1635b1-d7a2-4b55-93c9-3cba1d5db6f6</v>
      </c>
      <c r="B64" s="2">
        <f ca="1">IFERROR(__xludf.DUMMYFUNCTION("""COMPUTED_VALUE"""),45645.5762268518)</f>
        <v>45645.576226851801</v>
      </c>
      <c r="C64" s="3" t="s">
        <v>27</v>
      </c>
      <c r="D64" s="1" t="str">
        <f ca="1">IFERROR(__xludf.DUMMYFUNCTION("""COMPUTED_VALUE"""),"Dhaka")</f>
        <v>Dhaka</v>
      </c>
      <c r="E64" s="1" t="str">
        <f ca="1">IFERROR(__xludf.DUMMYFUNCTION("""COMPUTED_VALUE"""),"Adabor")</f>
        <v>Adabor</v>
      </c>
      <c r="F64" s="1" t="str">
        <f ca="1">IFERROR(__xludf.DUMMYFUNCTION("""COMPUTED_VALUE"""),"Lentil,Chicken,Potato")</f>
        <v>Lentil,Chicken,Potato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f ca="1">IFERROR(__xludf.DUMMYFUNCTION("""COMPUTED_VALUE"""),110)</f>
        <v>110</v>
      </c>
      <c r="S64" s="1"/>
      <c r="T64" s="1" t="str">
        <f ca="1">IFERROR(__xludf.DUMMYFUNCTION("""COMPUTED_VALUE"""),"Loose")</f>
        <v>Loose</v>
      </c>
      <c r="U64" s="1" t="str">
        <f ca="1">IFERROR(__xludf.DUMMYFUNCTION("""COMPUTED_VALUE"""),"Traditional Shop")</f>
        <v>Traditional Shop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f ca="1">IFERROR(__xludf.DUMMYFUNCTION("""COMPUTED_VALUE"""),190)</f>
        <v>190</v>
      </c>
      <c r="AR64" s="1"/>
      <c r="AS64" s="1" t="str">
        <f ca="1">IFERROR(__xludf.DUMMYFUNCTION("""COMPUTED_VALUE"""),"Live")</f>
        <v>Live</v>
      </c>
      <c r="AT64" s="1" t="str">
        <f ca="1">IFERROR(__xludf.DUMMYFUNCTION("""COMPUTED_VALUE"""),"Traditional Shop")</f>
        <v>Traditional Shop</v>
      </c>
      <c r="AU64" s="1"/>
      <c r="AV64" s="1">
        <f ca="1">IFERROR(__xludf.DUMMYFUNCTION("""COMPUTED_VALUE"""),75)</f>
        <v>75</v>
      </c>
      <c r="AW64" s="1"/>
      <c r="AX64" s="1" t="str">
        <f ca="1">IFERROR(__xludf.DUMMYFUNCTION("""COMPUTED_VALUE"""),"Old Potato")</f>
        <v>Old Potato</v>
      </c>
      <c r="AY64" s="1" t="str">
        <f ca="1">IFERROR(__xludf.DUMMYFUNCTION("""COMPUTED_VALUE"""),"Traditional Shop")</f>
        <v>Traditional Shop</v>
      </c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 t="str">
        <f ca="1">IFERROR(__xludf.DUMMYFUNCTION("""COMPUTED_VALUE"""),"For lentil, it has two varieties deshi and indian. It was indian.")</f>
        <v>For lentil, it has two varieties deshi and indian. It was indian.</v>
      </c>
    </row>
    <row r="65" spans="1:67">
      <c r="A65" s="1" t="str">
        <f ca="1">IFERROR(__xludf.DUMMYFUNCTION("""COMPUTED_VALUE"""),"4646cc18-0584-4ac0-a3b3-3dfb41199a31")</f>
        <v>4646cc18-0584-4ac0-a3b3-3dfb41199a31</v>
      </c>
      <c r="B65" s="2">
        <f ca="1">IFERROR(__xludf.DUMMYFUNCTION("""COMPUTED_VALUE"""),45645.6234375)</f>
        <v>45645.623437499999</v>
      </c>
      <c r="C65" s="3" t="s">
        <v>35</v>
      </c>
      <c r="D65" s="1" t="str">
        <f ca="1">IFERROR(__xludf.DUMMYFUNCTION("""COMPUTED_VALUE"""),"Rajshahi")</f>
        <v>Rajshahi</v>
      </c>
      <c r="E65" s="1" t="str">
        <f ca="1">IFERROR(__xludf.DUMMYFUNCTION("""COMPUTED_VALUE"""),"Durgapur")</f>
        <v>Durgapur</v>
      </c>
      <c r="F65" s="1" t="str">
        <f ca="1">IFERROR(__xludf.DUMMYFUNCTION("""COMPUTED_VALUE"""),"Rice,Flour,Soybean Oil,Salt,Eggs,Chicken,Potato,Eggplant,Onion,Lentil,Green Chilli,Sugar")</f>
        <v>Rice,Flour,Soybean Oil,Salt,Eggs,Chicken,Potato,Eggplant,Onion,Lentil,Green Chilli,Sugar</v>
      </c>
      <c r="G65" s="1">
        <f ca="1">IFERROR(__xludf.DUMMYFUNCTION("""COMPUTED_VALUE"""),68)</f>
        <v>68</v>
      </c>
      <c r="H65" s="1"/>
      <c r="I65" s="1" t="str">
        <f ca="1">IFERROR(__xludf.DUMMYFUNCTION("""COMPUTED_VALUE"""),"Loose")</f>
        <v>Loose</v>
      </c>
      <c r="J65" s="1" t="str">
        <f ca="1">IFERROR(__xludf.DUMMYFUNCTION("""COMPUTED_VALUE"""),"Miniket")</f>
        <v>Miniket</v>
      </c>
      <c r="K65" s="1" t="str">
        <f ca="1">IFERROR(__xludf.DUMMYFUNCTION("""COMPUTED_VALUE"""),"Traditional Shop")</f>
        <v>Traditional Shop</v>
      </c>
      <c r="L65" s="1"/>
      <c r="M65" s="1">
        <f ca="1">IFERROR(__xludf.DUMMYFUNCTION("""COMPUTED_VALUE"""),60)</f>
        <v>60</v>
      </c>
      <c r="N65" s="1"/>
      <c r="O65" s="1" t="str">
        <f ca="1">IFERROR(__xludf.DUMMYFUNCTION("""COMPUTED_VALUE"""),"Packet")</f>
        <v>Packet</v>
      </c>
      <c r="P65" s="1" t="str">
        <f ca="1">IFERROR(__xludf.DUMMYFUNCTION("""COMPUTED_VALUE"""),"Traditional Shop")</f>
        <v>Traditional Shop</v>
      </c>
      <c r="Q65" s="1"/>
      <c r="R65" s="1">
        <f ca="1">IFERROR(__xludf.DUMMYFUNCTION("""COMPUTED_VALUE"""),130)</f>
        <v>130</v>
      </c>
      <c r="S65" s="1"/>
      <c r="T65" s="1" t="str">
        <f ca="1">IFERROR(__xludf.DUMMYFUNCTION("""COMPUTED_VALUE"""),"Loose")</f>
        <v>Loose</v>
      </c>
      <c r="U65" s="1" t="str">
        <f ca="1">IFERROR(__xludf.DUMMYFUNCTION("""COMPUTED_VALUE"""),"Traditional Shop")</f>
        <v>Traditional Shop</v>
      </c>
      <c r="V65" s="1"/>
      <c r="W65" s="1">
        <f ca="1">IFERROR(__xludf.DUMMYFUNCTION("""COMPUTED_VALUE"""),180)</f>
        <v>180</v>
      </c>
      <c r="X65" s="1"/>
      <c r="Y65" s="1" t="str">
        <f ca="1">IFERROR(__xludf.DUMMYFUNCTION("""COMPUTED_VALUE"""),"Bottle")</f>
        <v>Bottle</v>
      </c>
      <c r="Z65" s="1" t="str">
        <f ca="1">IFERROR(__xludf.DUMMYFUNCTION("""COMPUTED_VALUE"""),"Traditional Shop")</f>
        <v>Traditional Shop</v>
      </c>
      <c r="AA65" s="1"/>
      <c r="AB65" s="1">
        <f ca="1">IFERROR(__xludf.DUMMYFUNCTION("""COMPUTED_VALUE"""),40)</f>
        <v>40</v>
      </c>
      <c r="AC65" s="1"/>
      <c r="AD65" s="1" t="str">
        <f ca="1">IFERROR(__xludf.DUMMYFUNCTION("""COMPUTED_VALUE"""),"Packet")</f>
        <v>Packet</v>
      </c>
      <c r="AE65" s="1" t="str">
        <f ca="1">IFERROR(__xludf.DUMMYFUNCTION("""COMPUTED_VALUE"""),"Traditional Shop")</f>
        <v>Traditional Shop</v>
      </c>
      <c r="AF65" s="1"/>
      <c r="AG65" s="1">
        <f ca="1">IFERROR(__xludf.DUMMYFUNCTION("""COMPUTED_VALUE"""),130)</f>
        <v>130</v>
      </c>
      <c r="AH65" s="1"/>
      <c r="AI65" s="1" t="str">
        <f ca="1">IFERROR(__xludf.DUMMYFUNCTION("""COMPUTED_VALUE"""),"Indian")</f>
        <v>Indian</v>
      </c>
      <c r="AJ65" s="1" t="str">
        <f ca="1">IFERROR(__xludf.DUMMYFUNCTION("""COMPUTED_VALUE"""),"Loose")</f>
        <v>Loose</v>
      </c>
      <c r="AK65" s="1" t="str">
        <f ca="1">IFERROR(__xludf.DUMMYFUNCTION("""COMPUTED_VALUE"""),"Traditional Shop")</f>
        <v>Traditional Shop</v>
      </c>
      <c r="AL65" s="1"/>
      <c r="AM65" s="1">
        <f ca="1">IFERROR(__xludf.DUMMYFUNCTION("""COMPUTED_VALUE"""),48)</f>
        <v>48</v>
      </c>
      <c r="AN65" s="1"/>
      <c r="AO65" s="1" t="str">
        <f ca="1">IFERROR(__xludf.DUMMYFUNCTION("""COMPUTED_VALUE"""),"Traditional Shop")</f>
        <v>Traditional Shop</v>
      </c>
      <c r="AP65" s="1"/>
      <c r="AQ65" s="1">
        <f ca="1">IFERROR(__xludf.DUMMYFUNCTION("""COMPUTED_VALUE"""),200)</f>
        <v>200</v>
      </c>
      <c r="AR65" s="1"/>
      <c r="AS65" s="1" t="str">
        <f ca="1">IFERROR(__xludf.DUMMYFUNCTION("""COMPUTED_VALUE"""),"Processed with skin")</f>
        <v>Processed with skin</v>
      </c>
      <c r="AT65" s="1" t="str">
        <f ca="1">IFERROR(__xludf.DUMMYFUNCTION("""COMPUTED_VALUE"""),"Traditional Shop")</f>
        <v>Traditional Shop</v>
      </c>
      <c r="AU65" s="1"/>
      <c r="AV65" s="1">
        <f ca="1">IFERROR(__xludf.DUMMYFUNCTION("""COMPUTED_VALUE"""),90)</f>
        <v>90</v>
      </c>
      <c r="AW65" s="1"/>
      <c r="AX65" s="1" t="str">
        <f ca="1">IFERROR(__xludf.DUMMYFUNCTION("""COMPUTED_VALUE"""),"New Potato")</f>
        <v>New Potato</v>
      </c>
      <c r="AY65" s="1" t="str">
        <f ca="1">IFERROR(__xludf.DUMMYFUNCTION("""COMPUTED_VALUE"""),"Traditional Shop")</f>
        <v>Traditional Shop</v>
      </c>
      <c r="AZ65" s="1"/>
      <c r="BA65" s="1">
        <f ca="1">IFERROR(__xludf.DUMMYFUNCTION("""COMPUTED_VALUE"""),60)</f>
        <v>60</v>
      </c>
      <c r="BB65" s="1"/>
      <c r="BC65" s="1"/>
      <c r="BD65" s="1" t="str">
        <f ca="1">IFERROR(__xludf.DUMMYFUNCTION("""COMPUTED_VALUE"""),"Traditional Shop")</f>
        <v>Traditional Shop</v>
      </c>
      <c r="BE65" s="1"/>
      <c r="BF65" s="1">
        <f ca="1">IFERROR(__xludf.DUMMYFUNCTION("""COMPUTED_VALUE"""),80)</f>
        <v>80</v>
      </c>
      <c r="BG65" s="1"/>
      <c r="BH65" s="1" t="str">
        <f ca="1">IFERROR(__xludf.DUMMYFUNCTION("""COMPUTED_VALUE"""),"Deshi")</f>
        <v>Deshi</v>
      </c>
      <c r="BI65" s="1" t="str">
        <f ca="1">IFERROR(__xludf.DUMMYFUNCTION("""COMPUTED_VALUE"""),"Traditional Shop")</f>
        <v>Traditional Shop</v>
      </c>
      <c r="BJ65" s="1"/>
      <c r="BK65" s="1">
        <f ca="1">IFERROR(__xludf.DUMMYFUNCTION("""COMPUTED_VALUE"""),80)</f>
        <v>80</v>
      </c>
      <c r="BL65" s="1"/>
      <c r="BM65" s="1" t="str">
        <f ca="1">IFERROR(__xludf.DUMMYFUNCTION("""COMPUTED_VALUE"""),"Traditional Shop")</f>
        <v>Traditional Shop</v>
      </c>
      <c r="BN65" s="1"/>
      <c r="BO65" s="1"/>
    </row>
    <row r="66" spans="1:67">
      <c r="A66" s="1" t="str">
        <f ca="1">IFERROR(__xludf.DUMMYFUNCTION("""COMPUTED_VALUE"""),"c59399a8-5d15-4ccc-bc19-d435d9737aa8")</f>
        <v>c59399a8-5d15-4ccc-bc19-d435d9737aa8</v>
      </c>
      <c r="B66" s="2">
        <f ca="1">IFERROR(__xludf.DUMMYFUNCTION("""COMPUTED_VALUE"""),45645.6855671296)</f>
        <v>45645.6855671296</v>
      </c>
      <c r="C66" s="3" t="s">
        <v>4</v>
      </c>
      <c r="D66" s="1" t="str">
        <f ca="1">IFERROR(__xludf.DUMMYFUNCTION("""COMPUTED_VALUE"""),"Kushtia")</f>
        <v>Kushtia</v>
      </c>
      <c r="E66" s="1" t="str">
        <f ca="1">IFERROR(__xludf.DUMMYFUNCTION("""COMPUTED_VALUE"""),"Kushtia Sadar")</f>
        <v>Kushtia Sadar</v>
      </c>
      <c r="F66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66" s="1">
        <f ca="1">IFERROR(__xludf.DUMMYFUNCTION("""COMPUTED_VALUE"""),68)</f>
        <v>68</v>
      </c>
      <c r="H66" s="1"/>
      <c r="I66" s="1" t="str">
        <f ca="1">IFERROR(__xludf.DUMMYFUNCTION("""COMPUTED_VALUE"""),"Loose")</f>
        <v>Loose</v>
      </c>
      <c r="J66" s="1" t="str">
        <f ca="1">IFERROR(__xludf.DUMMYFUNCTION("""COMPUTED_VALUE"""),"Miniket")</f>
        <v>Miniket</v>
      </c>
      <c r="K66" s="1" t="str">
        <f ca="1">IFERROR(__xludf.DUMMYFUNCTION("""COMPUTED_VALUE"""),"Traditional Shop")</f>
        <v>Traditional Shop</v>
      </c>
      <c r="L66" s="1"/>
      <c r="M66" s="1">
        <f ca="1">IFERROR(__xludf.DUMMYFUNCTION("""COMPUTED_VALUE"""),42)</f>
        <v>42</v>
      </c>
      <c r="N66" s="1"/>
      <c r="O66" s="1" t="str">
        <f ca="1">IFERROR(__xludf.DUMMYFUNCTION("""COMPUTED_VALUE"""),"Loose")</f>
        <v>Loose</v>
      </c>
      <c r="P66" s="1" t="str">
        <f ca="1">IFERROR(__xludf.DUMMYFUNCTION("""COMPUTED_VALUE"""),"Traditional Shop")</f>
        <v>Traditional Shop</v>
      </c>
      <c r="Q66" s="1"/>
      <c r="R66" s="1">
        <f ca="1">IFERROR(__xludf.DUMMYFUNCTION("""COMPUTED_VALUE"""),130)</f>
        <v>130</v>
      </c>
      <c r="S66" s="1"/>
      <c r="T66" s="1" t="str">
        <f ca="1">IFERROR(__xludf.DUMMYFUNCTION("""COMPUTED_VALUE"""),"Loose")</f>
        <v>Loose</v>
      </c>
      <c r="U66" s="1" t="str">
        <f ca="1">IFERROR(__xludf.DUMMYFUNCTION("""COMPUTED_VALUE"""),"Traditional Shop")</f>
        <v>Traditional Shop</v>
      </c>
      <c r="V66" s="1"/>
      <c r="W66" s="1">
        <f ca="1">IFERROR(__xludf.DUMMYFUNCTION("""COMPUTED_VALUE"""),170)</f>
        <v>170</v>
      </c>
      <c r="X66" s="1"/>
      <c r="Y66" s="1" t="str">
        <f ca="1">IFERROR(__xludf.DUMMYFUNCTION("""COMPUTED_VALUE"""),"Bottle")</f>
        <v>Bottle</v>
      </c>
      <c r="Z66" s="1" t="str">
        <f ca="1">IFERROR(__xludf.DUMMYFUNCTION("""COMPUTED_VALUE"""),"Traditional Shop")</f>
        <v>Traditional Shop</v>
      </c>
      <c r="AA66" s="1"/>
      <c r="AB66" s="1">
        <f ca="1">IFERROR(__xludf.DUMMYFUNCTION("""COMPUTED_VALUE"""),45)</f>
        <v>45</v>
      </c>
      <c r="AC66" s="1"/>
      <c r="AD66" s="1" t="str">
        <f ca="1">IFERROR(__xludf.DUMMYFUNCTION("""COMPUTED_VALUE"""),"Packet")</f>
        <v>Packet</v>
      </c>
      <c r="AE66" s="1" t="str">
        <f ca="1">IFERROR(__xludf.DUMMYFUNCTION("""COMPUTED_VALUE"""),"Traditional Shop")</f>
        <v>Traditional Shop</v>
      </c>
      <c r="AF66" s="1"/>
      <c r="AG66" s="1">
        <f ca="1">IFERROR(__xludf.DUMMYFUNCTION("""COMPUTED_VALUE"""),150)</f>
        <v>150</v>
      </c>
      <c r="AH66" s="1"/>
      <c r="AI66" s="1" t="str">
        <f ca="1">IFERROR(__xludf.DUMMYFUNCTION("""COMPUTED_VALUE"""),"Deshi")</f>
        <v>Deshi</v>
      </c>
      <c r="AJ66" s="1" t="str">
        <f ca="1">IFERROR(__xludf.DUMMYFUNCTION("""COMPUTED_VALUE"""),"Loose")</f>
        <v>Loose</v>
      </c>
      <c r="AK66" s="1" t="str">
        <f ca="1">IFERROR(__xludf.DUMMYFUNCTION("""COMPUTED_VALUE"""),"Traditional Shop")</f>
        <v>Traditional Shop</v>
      </c>
      <c r="AL66" s="1"/>
      <c r="AM66" s="1">
        <f ca="1">IFERROR(__xludf.DUMMYFUNCTION("""COMPUTED_VALUE"""),45)</f>
        <v>45</v>
      </c>
      <c r="AN66" s="1"/>
      <c r="AO66" s="1" t="str">
        <f ca="1">IFERROR(__xludf.DUMMYFUNCTION("""COMPUTED_VALUE"""),"Traditional Shop")</f>
        <v>Traditional Shop</v>
      </c>
      <c r="AP66" s="1"/>
      <c r="AQ66" s="1">
        <f ca="1">IFERROR(__xludf.DUMMYFUNCTION("""COMPUTED_VALUE"""),500)</f>
        <v>500</v>
      </c>
      <c r="AR66" s="1"/>
      <c r="AS66" s="1" t="str">
        <f ca="1">IFERROR(__xludf.DUMMYFUNCTION("""COMPUTED_VALUE"""),"Live")</f>
        <v>Live</v>
      </c>
      <c r="AT66" s="1" t="str">
        <f ca="1">IFERROR(__xludf.DUMMYFUNCTION("""COMPUTED_VALUE"""),"Traditional Shop")</f>
        <v>Traditional Shop</v>
      </c>
      <c r="AU66" s="1"/>
      <c r="AV66" s="1">
        <f ca="1">IFERROR(__xludf.DUMMYFUNCTION("""COMPUTED_VALUE"""),70)</f>
        <v>70</v>
      </c>
      <c r="AW66" s="1"/>
      <c r="AX66" s="1" t="str">
        <f ca="1">IFERROR(__xludf.DUMMYFUNCTION("""COMPUTED_VALUE"""),"Old Potato")</f>
        <v>Old Potato</v>
      </c>
      <c r="AY66" s="1" t="str">
        <f ca="1">IFERROR(__xludf.DUMMYFUNCTION("""COMPUTED_VALUE"""),"Traditional Shop")</f>
        <v>Traditional Shop</v>
      </c>
      <c r="AZ66" s="1"/>
      <c r="BA66" s="1">
        <f ca="1">IFERROR(__xludf.DUMMYFUNCTION("""COMPUTED_VALUE"""),60)</f>
        <v>60</v>
      </c>
      <c r="BB66" s="1"/>
      <c r="BC66" s="1"/>
      <c r="BD66" s="1" t="str">
        <f ca="1">IFERROR(__xludf.DUMMYFUNCTION("""COMPUTED_VALUE"""),"Traditional Shop")</f>
        <v>Traditional Shop</v>
      </c>
      <c r="BE66" s="1"/>
      <c r="BF66" s="1">
        <f ca="1">IFERROR(__xludf.DUMMYFUNCTION("""COMPUTED_VALUE"""),60)</f>
        <v>60</v>
      </c>
      <c r="BG66" s="1"/>
      <c r="BH66" s="1" t="str">
        <f ca="1">IFERROR(__xludf.DUMMYFUNCTION("""COMPUTED_VALUE"""),"Deshi")</f>
        <v>Deshi</v>
      </c>
      <c r="BI66" s="1" t="str">
        <f ca="1">IFERROR(__xludf.DUMMYFUNCTION("""COMPUTED_VALUE"""),"Traditional Shop")</f>
        <v>Traditional Shop</v>
      </c>
      <c r="BJ66" s="1"/>
      <c r="BK66" s="1">
        <f ca="1">IFERROR(__xludf.DUMMYFUNCTION("""COMPUTED_VALUE"""),80)</f>
        <v>80</v>
      </c>
      <c r="BL66" s="1"/>
      <c r="BM66" s="1" t="str">
        <f ca="1">IFERROR(__xludf.DUMMYFUNCTION("""COMPUTED_VALUE"""),"Traditional Shop")</f>
        <v>Traditional Shop</v>
      </c>
      <c r="BN66" s="1"/>
      <c r="BO66" s="1"/>
    </row>
    <row r="67" spans="1:67">
      <c r="A67" s="1" t="str">
        <f ca="1">IFERROR(__xludf.DUMMYFUNCTION("""COMPUTED_VALUE"""),"84b4a7e3-775a-4db0-af3f-7ff8a526fd9d")</f>
        <v>84b4a7e3-775a-4db0-af3f-7ff8a526fd9d</v>
      </c>
      <c r="B67" s="2">
        <f ca="1">IFERROR(__xludf.DUMMYFUNCTION("""COMPUTED_VALUE"""),45645.693449074)</f>
        <v>45645.693449074002</v>
      </c>
      <c r="C67" s="3" t="s">
        <v>36</v>
      </c>
      <c r="D67" s="1" t="str">
        <f ca="1">IFERROR(__xludf.DUMMYFUNCTION("""COMPUTED_VALUE"""),"Chuadanga")</f>
        <v>Chuadanga</v>
      </c>
      <c r="E67" s="1" t="str">
        <f ca="1">IFERROR(__xludf.DUMMYFUNCTION("""COMPUTED_VALUE"""),"Damurhuda")</f>
        <v>Damurhuda</v>
      </c>
      <c r="F67" s="1" t="str">
        <f ca="1">IFERROR(__xludf.DUMMYFUNCTION("""COMPUTED_VALUE"""),"Rice,Soybean Oil,Salt,Sugar,Eggs,Flour,Lentil,Potato,Chicken,Eggplant,Onion,Green Chilli")</f>
        <v>Rice,Soybean Oil,Salt,Sugar,Eggs,Flour,Lentil,Potato,Chicken,Eggplant,Onion,Green Chilli</v>
      </c>
      <c r="G67" s="1">
        <f ca="1">IFERROR(__xludf.DUMMYFUNCTION("""COMPUTED_VALUE"""),70)</f>
        <v>70</v>
      </c>
      <c r="H67" s="1"/>
      <c r="I67" s="1" t="str">
        <f ca="1">IFERROR(__xludf.DUMMYFUNCTION("""COMPUTED_VALUE"""),"বস্তা (২৫ কেজি)")</f>
        <v>বস্তা (২৫ কেজি)</v>
      </c>
      <c r="J67" s="1" t="str">
        <f ca="1">IFERROR(__xludf.DUMMYFUNCTION("""COMPUTED_VALUE"""),"Miniket")</f>
        <v>Miniket</v>
      </c>
      <c r="K67" s="1" t="str">
        <f ca="1">IFERROR(__xludf.DUMMYFUNCTION("""COMPUTED_VALUE"""),"Traditional Shop")</f>
        <v>Traditional Shop</v>
      </c>
      <c r="L67" s="1"/>
      <c r="M67" s="1">
        <f ca="1">IFERROR(__xludf.DUMMYFUNCTION("""COMPUTED_VALUE"""),48)</f>
        <v>48</v>
      </c>
      <c r="N67" s="1"/>
      <c r="O67" s="1" t="str">
        <f ca="1">IFERROR(__xludf.DUMMYFUNCTION("""COMPUTED_VALUE"""),"Packet")</f>
        <v>Packet</v>
      </c>
      <c r="P67" s="1" t="str">
        <f ca="1">IFERROR(__xludf.DUMMYFUNCTION("""COMPUTED_VALUE"""),"Traditional Shop")</f>
        <v>Traditional Shop</v>
      </c>
      <c r="Q67" s="1"/>
      <c r="R67" s="1">
        <f ca="1">IFERROR(__xludf.DUMMYFUNCTION("""COMPUTED_VALUE"""),140)</f>
        <v>140</v>
      </c>
      <c r="S67" s="1"/>
      <c r="T67" s="1" t="str">
        <f ca="1">IFERROR(__xludf.DUMMYFUNCTION("""COMPUTED_VALUE"""),"Loose")</f>
        <v>Loose</v>
      </c>
      <c r="U67" s="1" t="str">
        <f ca="1">IFERROR(__xludf.DUMMYFUNCTION("""COMPUTED_VALUE"""),"Traditional Shop")</f>
        <v>Traditional Shop</v>
      </c>
      <c r="V67" s="1"/>
      <c r="W67" s="1">
        <f ca="1">IFERROR(__xludf.DUMMYFUNCTION("""COMPUTED_VALUE"""),172)</f>
        <v>172</v>
      </c>
      <c r="X67" s="1"/>
      <c r="Y67" s="1" t="str">
        <f ca="1">IFERROR(__xludf.DUMMYFUNCTION("""COMPUTED_VALUE"""),"Bottle")</f>
        <v>Bottle</v>
      </c>
      <c r="Z67" s="1" t="str">
        <f ca="1">IFERROR(__xludf.DUMMYFUNCTION("""COMPUTED_VALUE"""),"Traditional Shop")</f>
        <v>Traditional Shop</v>
      </c>
      <c r="AA67" s="1"/>
      <c r="AB67" s="1">
        <f ca="1">IFERROR(__xludf.DUMMYFUNCTION("""COMPUTED_VALUE"""),38)</f>
        <v>38</v>
      </c>
      <c r="AC67" s="1"/>
      <c r="AD67" s="1" t="str">
        <f ca="1">IFERROR(__xludf.DUMMYFUNCTION("""COMPUTED_VALUE"""),"Packet")</f>
        <v>Packet</v>
      </c>
      <c r="AE67" s="1" t="str">
        <f ca="1">IFERROR(__xludf.DUMMYFUNCTION("""COMPUTED_VALUE"""),"Traditional Shop")</f>
        <v>Traditional Shop</v>
      </c>
      <c r="AF67" s="1"/>
      <c r="AG67" s="1">
        <f ca="1">IFERROR(__xludf.DUMMYFUNCTION("""COMPUTED_VALUE"""),125)</f>
        <v>125</v>
      </c>
      <c r="AH67" s="1"/>
      <c r="AI67" s="1" t="str">
        <f ca="1">IFERROR(__xludf.DUMMYFUNCTION("""COMPUTED_VALUE"""),"Pakisthani")</f>
        <v>Pakisthani</v>
      </c>
      <c r="AJ67" s="1" t="str">
        <f ca="1">IFERROR(__xludf.DUMMYFUNCTION("""COMPUTED_VALUE"""),"Loose")</f>
        <v>Loose</v>
      </c>
      <c r="AK67" s="1" t="str">
        <f ca="1">IFERROR(__xludf.DUMMYFUNCTION("""COMPUTED_VALUE"""),"Traditional Shop")</f>
        <v>Traditional Shop</v>
      </c>
      <c r="AL67" s="1"/>
      <c r="AM67" s="1">
        <f ca="1">IFERROR(__xludf.DUMMYFUNCTION("""COMPUTED_VALUE"""),50)</f>
        <v>50</v>
      </c>
      <c r="AN67" s="1"/>
      <c r="AO67" s="1" t="str">
        <f ca="1">IFERROR(__xludf.DUMMYFUNCTION("""COMPUTED_VALUE"""),"Traditional Shop")</f>
        <v>Traditional Shop</v>
      </c>
      <c r="AP67" s="1"/>
      <c r="AQ67" s="1">
        <f ca="1">IFERROR(__xludf.DUMMYFUNCTION("""COMPUTED_VALUE"""),250)</f>
        <v>250</v>
      </c>
      <c r="AR67" s="1"/>
      <c r="AS67" s="1" t="str">
        <f ca="1">IFERROR(__xludf.DUMMYFUNCTION("""COMPUTED_VALUE"""),"Processed without skin")</f>
        <v>Processed without skin</v>
      </c>
      <c r="AT67" s="1" t="str">
        <f ca="1">IFERROR(__xludf.DUMMYFUNCTION("""COMPUTED_VALUE"""),"Traditional Shop")</f>
        <v>Traditional Shop</v>
      </c>
      <c r="AU67" s="1"/>
      <c r="AV67" s="1">
        <f ca="1">IFERROR(__xludf.DUMMYFUNCTION("""COMPUTED_VALUE"""),100)</f>
        <v>100</v>
      </c>
      <c r="AW67" s="1"/>
      <c r="AX67" s="1" t="str">
        <f ca="1">IFERROR(__xludf.DUMMYFUNCTION("""COMPUTED_VALUE"""),"New Potato")</f>
        <v>New Potato</v>
      </c>
      <c r="AY67" s="1" t="str">
        <f ca="1">IFERROR(__xludf.DUMMYFUNCTION("""COMPUTED_VALUE"""),"Traditional Shop")</f>
        <v>Traditional Shop</v>
      </c>
      <c r="AZ67" s="1"/>
      <c r="BA67" s="1">
        <f ca="1">IFERROR(__xludf.DUMMYFUNCTION("""COMPUTED_VALUE"""),50)</f>
        <v>50</v>
      </c>
      <c r="BB67" s="1"/>
      <c r="BC67" s="1" t="str">
        <f ca="1">IFERROR(__xludf.DUMMYFUNCTION("""COMPUTED_VALUE"""),"ইরি")</f>
        <v>ইরি</v>
      </c>
      <c r="BD67" s="1" t="str">
        <f ca="1">IFERROR(__xludf.DUMMYFUNCTION("""COMPUTED_VALUE"""),"Traditional Shop")</f>
        <v>Traditional Shop</v>
      </c>
      <c r="BE67" s="1"/>
      <c r="BF67" s="1">
        <f ca="1">IFERROR(__xludf.DUMMYFUNCTION("""COMPUTED_VALUE"""),120)</f>
        <v>120</v>
      </c>
      <c r="BG67" s="1"/>
      <c r="BH67" s="1" t="str">
        <f ca="1">IFERROR(__xludf.DUMMYFUNCTION("""COMPUTED_VALUE"""),"Deshi")</f>
        <v>Deshi</v>
      </c>
      <c r="BI67" s="1" t="str">
        <f ca="1">IFERROR(__xludf.DUMMYFUNCTION("""COMPUTED_VALUE"""),"Traditional Shop")</f>
        <v>Traditional Shop</v>
      </c>
      <c r="BJ67" s="1"/>
      <c r="BK67" s="1">
        <f ca="1">IFERROR(__xludf.DUMMYFUNCTION("""COMPUTED_VALUE"""),110)</f>
        <v>110</v>
      </c>
      <c r="BL67" s="1"/>
      <c r="BM67" s="1" t="str">
        <f ca="1">IFERROR(__xludf.DUMMYFUNCTION("""COMPUTED_VALUE"""),"Traditional Shop")</f>
        <v>Traditional Shop</v>
      </c>
      <c r="BN67" s="1"/>
      <c r="BO67" s="1" t="str">
        <f ca="1">IFERROR(__xludf.DUMMYFUNCTION("""COMPUTED_VALUE"""),"তুলনামূলক বাড়তি দাম। ")</f>
        <v xml:space="preserve">তুলনামূলক বাড়তি দাম। </v>
      </c>
    </row>
    <row r="68" spans="1:67">
      <c r="A68" s="1" t="str">
        <f ca="1">IFERROR(__xludf.DUMMYFUNCTION("""COMPUTED_VALUE"""),"23b4a9e0-59a9-4968-be80-182063603f1e")</f>
        <v>23b4a9e0-59a9-4968-be80-182063603f1e</v>
      </c>
      <c r="B68" s="2">
        <f ca="1">IFERROR(__xludf.DUMMYFUNCTION("""COMPUTED_VALUE"""),45645.7828356481)</f>
        <v>45645.782835648097</v>
      </c>
      <c r="C68" s="3" t="s">
        <v>37</v>
      </c>
      <c r="D68" s="1" t="str">
        <f ca="1">IFERROR(__xludf.DUMMYFUNCTION("""COMPUTED_VALUE"""),"Rajshahi")</f>
        <v>Rajshahi</v>
      </c>
      <c r="E68" s="1" t="str">
        <f ca="1">IFERROR(__xludf.DUMMYFUNCTION("""COMPUTED_VALUE"""),"Matihar")</f>
        <v>Matihar</v>
      </c>
      <c r="F68" s="1" t="str">
        <f ca="1">IFERROR(__xludf.DUMMYFUNCTION("""COMPUTED_VALUE"""),"Rice,Flour,Soybean Oil,Salt,Sugar,Eggs,Chicken,Potato,Eggplant,Onion,Green Chilli")</f>
        <v>Rice,Flour,Soybean Oil,Salt,Sugar,Eggs,Chicken,Potato,Eggplant,Onion,Green Chilli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>
      <c r="A69" s="1" t="str">
        <f ca="1">IFERROR(__xludf.DUMMYFUNCTION("""COMPUTED_VALUE"""),"ac519bf2-ca0d-4936-ab29-ef4186c427a4")</f>
        <v>ac519bf2-ca0d-4936-ab29-ef4186c427a4</v>
      </c>
      <c r="B69" s="2">
        <f ca="1">IFERROR(__xludf.DUMMYFUNCTION("""COMPUTED_VALUE"""),45645.7869907407)</f>
        <v>45645.7869907407</v>
      </c>
      <c r="C69" s="3" t="s">
        <v>37</v>
      </c>
      <c r="D69" s="1" t="str">
        <f ca="1">IFERROR(__xludf.DUMMYFUNCTION("""COMPUTED_VALUE"""),"Rajshahi")</f>
        <v>Rajshahi</v>
      </c>
      <c r="E69" s="1" t="str">
        <f ca="1">IFERROR(__xludf.DUMMYFUNCTION("""COMPUTED_VALUE"""),"Matihar")</f>
        <v>Matihar</v>
      </c>
      <c r="F69" s="1" t="str">
        <f ca="1">IFERROR(__xludf.DUMMYFUNCTION("""COMPUTED_VALUE"""),"Rice,Eggs,Chicken,Potato,Onion,Green Chilli")</f>
        <v>Rice,Eggs,Chicken,Potato,Onion,Green Chilli</v>
      </c>
      <c r="G69" s="1">
        <f ca="1">IFERROR(__xludf.DUMMYFUNCTION("""COMPUTED_VALUE"""),80)</f>
        <v>80</v>
      </c>
      <c r="H69" s="1"/>
      <c r="I69" s="1" t="str">
        <f ca="1">IFERROR(__xludf.DUMMYFUNCTION("""COMPUTED_VALUE"""),"Loose")</f>
        <v>Loose</v>
      </c>
      <c r="J69" s="1" t="str">
        <f ca="1">IFERROR(__xludf.DUMMYFUNCTION("""COMPUTED_VALUE"""),"Nazirshail")</f>
        <v>Nazirshail</v>
      </c>
      <c r="K69" s="1" t="str">
        <f ca="1">IFERROR(__xludf.DUMMYFUNCTION("""COMPUTED_VALUE"""),"Traditional Shop")</f>
        <v>Traditional Shop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>
        <f ca="1">IFERROR(__xludf.DUMMYFUNCTION("""COMPUTED_VALUE"""),46)</f>
        <v>46</v>
      </c>
      <c r="AN69" s="1"/>
      <c r="AO69" s="1" t="str">
        <f ca="1">IFERROR(__xludf.DUMMYFUNCTION("""COMPUTED_VALUE"""),"Traditional Shop")</f>
        <v>Traditional Shop</v>
      </c>
      <c r="AP69" s="1"/>
      <c r="AQ69" s="1">
        <f ca="1">IFERROR(__xludf.DUMMYFUNCTION("""COMPUTED_VALUE"""),165)</f>
        <v>165</v>
      </c>
      <c r="AR69" s="1"/>
      <c r="AS69" s="1" t="str">
        <f ca="1">IFERROR(__xludf.DUMMYFUNCTION("""COMPUTED_VALUE"""),"Processed without skin")</f>
        <v>Processed without skin</v>
      </c>
      <c r="AT69" s="1" t="str">
        <f ca="1">IFERROR(__xludf.DUMMYFUNCTION("""COMPUTED_VALUE"""),"Traditional Shop")</f>
        <v>Traditional Shop</v>
      </c>
      <c r="AU69" s="1"/>
      <c r="AV69" s="1">
        <f ca="1">IFERROR(__xludf.DUMMYFUNCTION("""COMPUTED_VALUE"""),75)</f>
        <v>75</v>
      </c>
      <c r="AW69" s="1"/>
      <c r="AX69" s="1" t="str">
        <f ca="1">IFERROR(__xludf.DUMMYFUNCTION("""COMPUTED_VALUE"""),"Old Potato")</f>
        <v>Old Potato</v>
      </c>
      <c r="AY69" s="1" t="str">
        <f ca="1">IFERROR(__xludf.DUMMYFUNCTION("""COMPUTED_VALUE"""),"Traditional Shop")</f>
        <v>Traditional Shop</v>
      </c>
      <c r="AZ69" s="1"/>
      <c r="BA69" s="1"/>
      <c r="BB69" s="1"/>
      <c r="BC69" s="1"/>
      <c r="BD69" s="1"/>
      <c r="BE69" s="1"/>
      <c r="BF69" s="1">
        <f ca="1">IFERROR(__xludf.DUMMYFUNCTION("""COMPUTED_VALUE"""),110)</f>
        <v>110</v>
      </c>
      <c r="BG69" s="1"/>
      <c r="BH69" s="1" t="str">
        <f ca="1">IFERROR(__xludf.DUMMYFUNCTION("""COMPUTED_VALUE"""),"Deshi")</f>
        <v>Deshi</v>
      </c>
      <c r="BI69" s="1" t="str">
        <f ca="1">IFERROR(__xludf.DUMMYFUNCTION("""COMPUTED_VALUE"""),"Traditional Shop")</f>
        <v>Traditional Shop</v>
      </c>
      <c r="BJ69" s="1"/>
      <c r="BK69" s="1">
        <f ca="1">IFERROR(__xludf.DUMMYFUNCTION("""COMPUTED_VALUE"""),80)</f>
        <v>80</v>
      </c>
      <c r="BL69" s="1"/>
      <c r="BM69" s="1" t="str">
        <f ca="1">IFERROR(__xludf.DUMMYFUNCTION("""COMPUTED_VALUE"""),"Traditional Shop")</f>
        <v>Traditional Shop</v>
      </c>
      <c r="BN69" s="1"/>
      <c r="BO69" s="1"/>
    </row>
    <row r="70" spans="1:67">
      <c r="A70" s="1" t="str">
        <f ca="1">IFERROR(__xludf.DUMMYFUNCTION("""COMPUTED_VALUE"""),"c7f0a9c6-50b2-49de-8b36-02d11b06c9d6")</f>
        <v>c7f0a9c6-50b2-49de-8b36-02d11b06c9d6</v>
      </c>
      <c r="B70" s="2">
        <f ca="1">IFERROR(__xludf.DUMMYFUNCTION("""COMPUTED_VALUE"""),45646.1523148148)</f>
        <v>45646.152314814797</v>
      </c>
      <c r="C70" s="3" t="s">
        <v>38</v>
      </c>
      <c r="D70" s="1" t="str">
        <f ca="1">IFERROR(__xludf.DUMMYFUNCTION("""COMPUTED_VALUE"""),"Rajshahi")</f>
        <v>Rajshahi</v>
      </c>
      <c r="E70" s="1" t="str">
        <f ca="1">IFERROR(__xludf.DUMMYFUNCTION("""COMPUTED_VALUE"""),"Boalia")</f>
        <v>Boalia</v>
      </c>
      <c r="F70" s="1" t="str">
        <f ca="1">IFERROR(__xludf.DUMMYFUNCTION("""COMPUTED_VALUE"""),"Rice")</f>
        <v>Rice</v>
      </c>
      <c r="G70" s="1">
        <f ca="1">IFERROR(__xludf.DUMMYFUNCTION("""COMPUTED_VALUE"""),68)</f>
        <v>68</v>
      </c>
      <c r="H70" s="1"/>
      <c r="I70" s="1" t="str">
        <f ca="1">IFERROR(__xludf.DUMMYFUNCTION("""COMPUTED_VALUE"""),"Packet")</f>
        <v>Packet</v>
      </c>
      <c r="J70" s="1" t="str">
        <f ca="1">IFERROR(__xludf.DUMMYFUNCTION("""COMPUTED_VALUE"""),"Zira chal")</f>
        <v>Zira chal</v>
      </c>
      <c r="K70" s="1" t="str">
        <f ca="1">IFERROR(__xludf.DUMMYFUNCTION("""COMPUTED_VALUE"""),"Traditional Shop")</f>
        <v>Traditional Shop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tr">
        <f ca="1">IFERROR(__xludf.DUMMYFUNCTION("""COMPUTED_VALUE"""),"এই ডাটা টা একজন ভাতের হোটেল ব্যবসায়ীর কাছ থেকে নেয়া। ওনি মোটামুটি পাইকারি rate এ চাল টি ক্রয় করেন। খুচরা আর পাইকারি rate এর মধ্যে কিছু difference থাকে। এই differences টা বিবেচনা করলে, পণ্যটি পাইকারি/ খুচরা ক্রয় করেছে এটার অপশন রাখা যায় কি?")</f>
        <v>এই ডাটা টা একজন ভাতের হোটেল ব্যবসায়ীর কাছ থেকে নেয়া। ওনি মোটামুটি পাইকারি rate এ চাল টি ক্রয় করেন। খুচরা আর পাইকারি rate এর মধ্যে কিছু difference থাকে। এই differences টা বিবেচনা করলে, পণ্যটি পাইকারি/ খুচরা ক্রয় করেছে এটার অপশন রাখা যায় কি?</v>
      </c>
    </row>
    <row r="71" spans="1:67">
      <c r="A71" s="1" t="str">
        <f ca="1">IFERROR(__xludf.DUMMYFUNCTION("""COMPUTED_VALUE"""),"23469788-b09a-47ac-b461-134b6363aa58")</f>
        <v>23469788-b09a-47ac-b461-134b6363aa58</v>
      </c>
      <c r="B71" s="2">
        <f ca="1">IFERROR(__xludf.DUMMYFUNCTION("""COMPUTED_VALUE"""),45646.3485879629)</f>
        <v>45646.348587962901</v>
      </c>
      <c r="C71" s="3" t="s">
        <v>8</v>
      </c>
      <c r="D71" s="1" t="str">
        <f ca="1">IFERROR(__xludf.DUMMYFUNCTION("""COMPUTED_VALUE"""),"Rajshahi")</f>
        <v>Rajshahi</v>
      </c>
      <c r="E71" s="1" t="str">
        <f ca="1">IFERROR(__xludf.DUMMYFUNCTION("""COMPUTED_VALUE"""),"Boalia")</f>
        <v>Boalia</v>
      </c>
      <c r="F71" s="1" t="str">
        <f ca="1">IFERROR(__xludf.DUMMYFUNCTION("""COMPUTED_VALUE"""),"Soybean Oil,Chicken,Onion,Green Chilli")</f>
        <v>Soybean Oil,Chicken,Onion,Green Chilli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>
        <f ca="1">IFERROR(__xludf.DUMMYFUNCTION("""COMPUTED_VALUE"""),170)</f>
        <v>170</v>
      </c>
      <c r="X71" s="1"/>
      <c r="Y71" s="1" t="str">
        <f ca="1">IFERROR(__xludf.DUMMYFUNCTION("""COMPUTED_VALUE"""),"Loose")</f>
        <v>Loose</v>
      </c>
      <c r="Z71" s="1" t="str">
        <f ca="1">IFERROR(__xludf.DUMMYFUNCTION("""COMPUTED_VALUE"""),"Traditional Shop")</f>
        <v>Traditional Shop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>
        <f ca="1">IFERROR(__xludf.DUMMYFUNCTION("""COMPUTED_VALUE"""),180)</f>
        <v>180</v>
      </c>
      <c r="AR71" s="1"/>
      <c r="AS71" s="1" t="str">
        <f ca="1">IFERROR(__xludf.DUMMYFUNCTION("""COMPUTED_VALUE"""),"Live")</f>
        <v>Live</v>
      </c>
      <c r="AT71" s="1" t="str">
        <f ca="1">IFERROR(__xludf.DUMMYFUNCTION("""COMPUTED_VALUE"""),"Traditional Shop")</f>
        <v>Traditional Shop</v>
      </c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>
        <f ca="1">IFERROR(__xludf.DUMMYFUNCTION("""COMPUTED_VALUE"""),60)</f>
        <v>60</v>
      </c>
      <c r="BG71" s="1"/>
      <c r="BH71" s="1" t="str">
        <f ca="1">IFERROR(__xludf.DUMMYFUNCTION("""COMPUTED_VALUE"""),"Indian")</f>
        <v>Indian</v>
      </c>
      <c r="BI71" s="1" t="str">
        <f ca="1">IFERROR(__xludf.DUMMYFUNCTION("""COMPUTED_VALUE"""),"Traditional Shop")</f>
        <v>Traditional Shop</v>
      </c>
      <c r="BJ71" s="1"/>
      <c r="BK71" s="1">
        <f ca="1">IFERROR(__xludf.DUMMYFUNCTION("""COMPUTED_VALUE"""),60)</f>
        <v>60</v>
      </c>
      <c r="BL71" s="1"/>
      <c r="BM71" s="1" t="str">
        <f ca="1">IFERROR(__xludf.DUMMYFUNCTION("""COMPUTED_VALUE"""),"Traditional Shop")</f>
        <v>Traditional Shop</v>
      </c>
      <c r="BN71" s="1"/>
      <c r="BO71" s="1"/>
    </row>
    <row r="72" spans="1:67">
      <c r="A72" s="1" t="str">
        <f ca="1">IFERROR(__xludf.DUMMYFUNCTION("""COMPUTED_VALUE"""),"6018b470-99a4-4d27-b1d3-a3d7b4181290")</f>
        <v>6018b470-99a4-4d27-b1d3-a3d7b4181290</v>
      </c>
      <c r="B72" s="2">
        <f ca="1">IFERROR(__xludf.DUMMYFUNCTION("""COMPUTED_VALUE"""),45646.5167361111)</f>
        <v>45646.516736111102</v>
      </c>
      <c r="C72" s="3" t="s">
        <v>39</v>
      </c>
      <c r="D72" s="1" t="str">
        <f ca="1">IFERROR(__xludf.DUMMYFUNCTION("""COMPUTED_VALUE"""),"Naogaon")</f>
        <v>Naogaon</v>
      </c>
      <c r="E72" s="1" t="str">
        <f ca="1">IFERROR(__xludf.DUMMYFUNCTION("""COMPUTED_VALUE"""),"Naogaon Sadar")</f>
        <v>Naogaon Sadar</v>
      </c>
      <c r="F72" s="1" t="str">
        <f ca="1">IFERROR(__xludf.DUMMYFUNCTION("""COMPUTED_VALUE"""),"Rice,Green Chilli,Onion,Potato,Lentil")</f>
        <v>Rice,Green Chilli,Onion,Potato,Lentil</v>
      </c>
      <c r="G72" s="1">
        <f ca="1">IFERROR(__xludf.DUMMYFUNCTION("""COMPUTED_VALUE"""),70)</f>
        <v>70</v>
      </c>
      <c r="H72" s="1"/>
      <c r="I72" s="1" t="str">
        <f ca="1">IFERROR(__xludf.DUMMYFUNCTION("""COMPUTED_VALUE"""),"Loose")</f>
        <v>Loose</v>
      </c>
      <c r="J72" s="1" t="str">
        <f ca="1">IFERROR(__xludf.DUMMYFUNCTION("""COMPUTED_VALUE"""),"Jira")</f>
        <v>Jira</v>
      </c>
      <c r="K72" s="1" t="str">
        <f ca="1">IFERROR(__xludf.DUMMYFUNCTION("""COMPUTED_VALUE"""),"Traditional Shop")</f>
        <v>Traditional Shop</v>
      </c>
      <c r="L72" s="1"/>
      <c r="M72" s="1"/>
      <c r="N72" s="1"/>
      <c r="O72" s="1"/>
      <c r="P72" s="1"/>
      <c r="Q72" s="1"/>
      <c r="R72" s="1">
        <f ca="1">IFERROR(__xludf.DUMMYFUNCTION("""COMPUTED_VALUE"""),130)</f>
        <v>130</v>
      </c>
      <c r="S72" s="1"/>
      <c r="T72" s="1" t="str">
        <f ca="1">IFERROR(__xludf.DUMMYFUNCTION("""COMPUTED_VALUE"""),"Loose")</f>
        <v>Loose</v>
      </c>
      <c r="U72" s="1" t="str">
        <f ca="1">IFERROR(__xludf.DUMMYFUNCTION("""COMPUTED_VALUE"""),"Traditional Shop")</f>
        <v>Traditional Shop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f ca="1">IFERROR(__xludf.DUMMYFUNCTION("""COMPUTED_VALUE"""),70)</f>
        <v>70</v>
      </c>
      <c r="AW72" s="1"/>
      <c r="AX72" s="1" t="str">
        <f ca="1">IFERROR(__xludf.DUMMYFUNCTION("""COMPUTED_VALUE"""),"New Potato")</f>
        <v>New Potato</v>
      </c>
      <c r="AY72" s="1" t="str">
        <f ca="1">IFERROR(__xludf.DUMMYFUNCTION("""COMPUTED_VALUE"""),"Traditional Shop")</f>
        <v>Traditional Shop</v>
      </c>
      <c r="AZ72" s="1"/>
      <c r="BA72" s="1"/>
      <c r="BB72" s="1"/>
      <c r="BC72" s="1"/>
      <c r="BD72" s="1"/>
      <c r="BE72" s="1"/>
      <c r="BF72" s="1">
        <f ca="1">IFERROR(__xludf.DUMMYFUNCTION("""COMPUTED_VALUE"""),80)</f>
        <v>80</v>
      </c>
      <c r="BG72" s="1"/>
      <c r="BH72" s="1" t="str">
        <f ca="1">IFERROR(__xludf.DUMMYFUNCTION("""COMPUTED_VALUE"""),"Deshi")</f>
        <v>Deshi</v>
      </c>
      <c r="BI72" s="1" t="str">
        <f ca="1">IFERROR(__xludf.DUMMYFUNCTION("""COMPUTED_VALUE"""),"Traditional Shop")</f>
        <v>Traditional Shop</v>
      </c>
      <c r="BJ72" s="1"/>
      <c r="BK72" s="1">
        <f ca="1">IFERROR(__xludf.DUMMYFUNCTION("""COMPUTED_VALUE"""),80)</f>
        <v>80</v>
      </c>
      <c r="BL72" s="1"/>
      <c r="BM72" s="1" t="str">
        <f ca="1">IFERROR(__xludf.DUMMYFUNCTION("""COMPUTED_VALUE"""),"Traditional Shop")</f>
        <v>Traditional Shop</v>
      </c>
      <c r="BN72" s="1"/>
      <c r="BO72" s="1"/>
    </row>
    <row r="73" spans="1:67">
      <c r="A73" s="1" t="str">
        <f ca="1">IFERROR(__xludf.DUMMYFUNCTION("""COMPUTED_VALUE"""),"e7ceb2ea-d590-490d-948a-3be6f2a46554")</f>
        <v>e7ceb2ea-d590-490d-948a-3be6f2a46554</v>
      </c>
      <c r="B73" s="2">
        <f ca="1">IFERROR(__xludf.DUMMYFUNCTION("""COMPUTED_VALUE"""),45646.6407175925)</f>
        <v>45646.640717592498</v>
      </c>
      <c r="C73" s="3" t="s">
        <v>40</v>
      </c>
      <c r="D73" s="1" t="str">
        <f ca="1">IFERROR(__xludf.DUMMYFUNCTION("""COMPUTED_VALUE"""),"Bogra")</f>
        <v>Bogra</v>
      </c>
      <c r="E73" s="1" t="str">
        <f ca="1">IFERROR(__xludf.DUMMYFUNCTION("""COMPUTED_VALUE"""),"Bogra Sadar")</f>
        <v>Bogra Sadar</v>
      </c>
      <c r="F73" s="1" t="str">
        <f ca="1">IFERROR(__xludf.DUMMYFUNCTION("""COMPUTED_VALUE"""),"Eggs")</f>
        <v>Eggs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>
        <f ca="1">IFERROR(__xludf.DUMMYFUNCTION("""COMPUTED_VALUE"""),45)</f>
        <v>45</v>
      </c>
      <c r="AN73" s="1"/>
      <c r="AO73" s="1" t="str">
        <f ca="1">IFERROR(__xludf.DUMMYFUNCTION("""COMPUTED_VALUE"""),"Traditional Shop")</f>
        <v>Traditional Shop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>
      <c r="A74" s="1" t="str">
        <f ca="1">IFERROR(__xludf.DUMMYFUNCTION("""COMPUTED_VALUE"""),"0570df77-01cf-4769-9c06-58801d3e56da")</f>
        <v>0570df77-01cf-4769-9c06-58801d3e56da</v>
      </c>
      <c r="B74" s="2">
        <f ca="1">IFERROR(__xludf.DUMMYFUNCTION("""COMPUTED_VALUE"""),45647.3706828703)</f>
        <v>45647.3706828703</v>
      </c>
      <c r="C74" s="3" t="s">
        <v>24</v>
      </c>
      <c r="D74" s="1" t="str">
        <f ca="1">IFERROR(__xludf.DUMMYFUNCTION("""COMPUTED_VALUE"""),"Rajshahi")</f>
        <v>Rajshahi</v>
      </c>
      <c r="E74" s="1" t="str">
        <f ca="1">IFERROR(__xludf.DUMMYFUNCTION("""COMPUTED_VALUE"""),"Boalia")</f>
        <v>Boalia</v>
      </c>
      <c r="F74" s="1" t="str">
        <f ca="1">IFERROR(__xludf.DUMMYFUNCTION("""COMPUTED_VALUE"""),"Chicken")</f>
        <v>Chicken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>
        <f ca="1">IFERROR(__xludf.DUMMYFUNCTION("""COMPUTED_VALUE"""),190)</f>
        <v>190</v>
      </c>
      <c r="AR74" s="1"/>
      <c r="AS74" s="1" t="str">
        <f ca="1">IFERROR(__xludf.DUMMYFUNCTION("""COMPUTED_VALUE"""),"Live")</f>
        <v>Live</v>
      </c>
      <c r="AT74" s="1" t="str">
        <f ca="1">IFERROR(__xludf.DUMMYFUNCTION("""COMPUTED_VALUE"""),"Traditional Shop")</f>
        <v>Traditional Shop</v>
      </c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>
      <c r="A75" s="1" t="str">
        <f ca="1">IFERROR(__xludf.DUMMYFUNCTION("""COMPUTED_VALUE"""),"8612fcfc-368e-4c9f-a1a5-a9562813b98e")</f>
        <v>8612fcfc-368e-4c9f-a1a5-a9562813b98e</v>
      </c>
      <c r="B75" s="2">
        <f ca="1">IFERROR(__xludf.DUMMYFUNCTION("""COMPUTED_VALUE"""),45647.4974652777)</f>
        <v>45647.497465277702</v>
      </c>
      <c r="C75" s="3" t="s">
        <v>17</v>
      </c>
      <c r="D75" s="1" t="str">
        <f ca="1">IFERROR(__xludf.DUMMYFUNCTION("""COMPUTED_VALUE"""),"Rajshahi")</f>
        <v>Rajshahi</v>
      </c>
      <c r="E75" s="1" t="str">
        <f ca="1">IFERROR(__xludf.DUMMYFUNCTION("""COMPUTED_VALUE"""),"Boalia")</f>
        <v>Boalia</v>
      </c>
      <c r="F75" s="1" t="str">
        <f ca="1">IFERROR(__xludf.DUMMYFUNCTION("""COMPUTED_VALUE"""),"Eggs,Flour,Sugar")</f>
        <v>Eggs,Flour,Sugar</v>
      </c>
      <c r="G75" s="1"/>
      <c r="H75" s="1"/>
      <c r="I75" s="1"/>
      <c r="J75" s="1"/>
      <c r="K75" s="1"/>
      <c r="L75" s="1"/>
      <c r="M75" s="1">
        <f ca="1">IFERROR(__xludf.DUMMYFUNCTION("""COMPUTED_VALUE"""),43)</f>
        <v>43</v>
      </c>
      <c r="N75" s="1"/>
      <c r="O75" s="1" t="str">
        <f ca="1">IFERROR(__xludf.DUMMYFUNCTION("""COMPUTED_VALUE"""),"Packet")</f>
        <v>Packet</v>
      </c>
      <c r="P75" s="1" t="str">
        <f ca="1">IFERROR(__xludf.DUMMYFUNCTION("""COMPUTED_VALUE"""),"Traditional Shop")</f>
        <v>Traditional Shop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>
        <f ca="1">IFERROR(__xludf.DUMMYFUNCTION("""COMPUTED_VALUE"""),135)</f>
        <v>135</v>
      </c>
      <c r="AH75" s="1"/>
      <c r="AI75" s="1" t="str">
        <f ca="1">IFERROR(__xludf.DUMMYFUNCTION("""COMPUTED_VALUE"""),"Deshi")</f>
        <v>Deshi</v>
      </c>
      <c r="AJ75" s="1" t="str">
        <f ca="1">IFERROR(__xludf.DUMMYFUNCTION("""COMPUTED_VALUE"""),"Packet")</f>
        <v>Packet</v>
      </c>
      <c r="AK75" s="1" t="str">
        <f ca="1">IFERROR(__xludf.DUMMYFUNCTION("""COMPUTED_VALUE"""),"Traditional Shop")</f>
        <v>Traditional Shop</v>
      </c>
      <c r="AL75" s="1"/>
      <c r="AM75" s="1">
        <f ca="1">IFERROR(__xludf.DUMMYFUNCTION("""COMPUTED_VALUE"""),44)</f>
        <v>44</v>
      </c>
      <c r="AN75" s="1"/>
      <c r="AO75" s="1" t="str">
        <f ca="1">IFERROR(__xludf.DUMMYFUNCTION("""COMPUTED_VALUE"""),"Traditional Shop")</f>
        <v>Traditional Shop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>
      <c r="A76" s="1" t="str">
        <f ca="1">IFERROR(__xludf.DUMMYFUNCTION("""COMPUTED_VALUE"""),"1692dbc9-50cc-4fc0-8259-ab12afa8b12c")</f>
        <v>1692dbc9-50cc-4fc0-8259-ab12afa8b12c</v>
      </c>
      <c r="B76" s="2">
        <f ca="1">IFERROR(__xludf.DUMMYFUNCTION("""COMPUTED_VALUE"""),45647.7172916666)</f>
        <v>45647.717291666602</v>
      </c>
      <c r="C76" s="3" t="s">
        <v>41</v>
      </c>
      <c r="D76" s="1" t="str">
        <f ca="1">IFERROR(__xludf.DUMMYFUNCTION("""COMPUTED_VALUE"""),"Dhaka")</f>
        <v>Dhaka</v>
      </c>
      <c r="E76" s="1" t="str">
        <f ca="1">IFERROR(__xludf.DUMMYFUNCTION("""COMPUTED_VALUE"""),"Keraniganj")</f>
        <v>Keraniganj</v>
      </c>
      <c r="F76" s="1" t="str">
        <f ca="1">IFERROR(__xludf.DUMMYFUNCTION("""COMPUTED_VALUE"""),"Rice,Flour,Soybean Oil,Eggs,Chicken,Potato,Eggplant,Onion")</f>
        <v>Rice,Flour,Soybean Oil,Eggs,Chicken,Potato,Eggplant,Onion</v>
      </c>
      <c r="G76" s="1">
        <f ca="1">IFERROR(__xludf.DUMMYFUNCTION("""COMPUTED_VALUE"""),80)</f>
        <v>80</v>
      </c>
      <c r="H76" s="1"/>
      <c r="I76" s="1" t="str">
        <f ca="1">IFERROR(__xludf.DUMMYFUNCTION("""COMPUTED_VALUE"""),"Packet")</f>
        <v>Packet</v>
      </c>
      <c r="J76" s="1" t="str">
        <f ca="1">IFERROR(__xludf.DUMMYFUNCTION("""COMPUTED_VALUE"""),"Nazirshail")</f>
        <v>Nazirshail</v>
      </c>
      <c r="K76" s="1" t="str">
        <f ca="1">IFERROR(__xludf.DUMMYFUNCTION("""COMPUTED_VALUE"""),"Traditional Shop")</f>
        <v>Traditional Shop</v>
      </c>
      <c r="L76" s="1"/>
      <c r="M76" s="1">
        <f ca="1">IFERROR(__xludf.DUMMYFUNCTION("""COMPUTED_VALUE"""),40)</f>
        <v>40</v>
      </c>
      <c r="N76" s="1"/>
      <c r="O76" s="1" t="str">
        <f ca="1">IFERROR(__xludf.DUMMYFUNCTION("""COMPUTED_VALUE"""),"Loose")</f>
        <v>Loose</v>
      </c>
      <c r="P76" s="1" t="str">
        <f ca="1">IFERROR(__xludf.DUMMYFUNCTION("""COMPUTED_VALUE"""),"Traditional Shop")</f>
        <v>Traditional Shop</v>
      </c>
      <c r="Q76" s="1"/>
      <c r="R76" s="1"/>
      <c r="S76" s="1"/>
      <c r="T76" s="1"/>
      <c r="U76" s="1"/>
      <c r="V76" s="1"/>
      <c r="W76" s="1">
        <f ca="1">IFERROR(__xludf.DUMMYFUNCTION("""COMPUTED_VALUE"""),170)</f>
        <v>170</v>
      </c>
      <c r="X76" s="1"/>
      <c r="Y76" s="1" t="str">
        <f ca="1">IFERROR(__xludf.DUMMYFUNCTION("""COMPUTED_VALUE"""),"Bottle")</f>
        <v>Bottle</v>
      </c>
      <c r="Z76" s="1" t="str">
        <f ca="1">IFERROR(__xludf.DUMMYFUNCTION("""COMPUTED_VALUE"""),"Traditional Shop")</f>
        <v>Traditional Shop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>
        <f ca="1">IFERROR(__xludf.DUMMYFUNCTION("""COMPUTED_VALUE"""),50)</f>
        <v>50</v>
      </c>
      <c r="AN76" s="1"/>
      <c r="AO76" s="1" t="str">
        <f ca="1">IFERROR(__xludf.DUMMYFUNCTION("""COMPUTED_VALUE"""),"Traditional Shop")</f>
        <v>Traditional Shop</v>
      </c>
      <c r="AP76" s="1"/>
      <c r="AQ76" s="1">
        <f ca="1">IFERROR(__xludf.DUMMYFUNCTION("""COMPUTED_VALUE"""),220)</f>
        <v>220</v>
      </c>
      <c r="AR76" s="1"/>
      <c r="AS76" s="1" t="str">
        <f ca="1">IFERROR(__xludf.DUMMYFUNCTION("""COMPUTED_VALUE"""),"Live")</f>
        <v>Live</v>
      </c>
      <c r="AT76" s="1" t="str">
        <f ca="1">IFERROR(__xludf.DUMMYFUNCTION("""COMPUTED_VALUE"""),"Traditional Shop")</f>
        <v>Traditional Shop</v>
      </c>
      <c r="AU76" s="1"/>
      <c r="AV76" s="1">
        <f ca="1">IFERROR(__xludf.DUMMYFUNCTION("""COMPUTED_VALUE"""),50)</f>
        <v>50</v>
      </c>
      <c r="AW76" s="1"/>
      <c r="AX76" s="1" t="str">
        <f ca="1">IFERROR(__xludf.DUMMYFUNCTION("""COMPUTED_VALUE"""),"New Potato")</f>
        <v>New Potato</v>
      </c>
      <c r="AY76" s="1" t="str">
        <f ca="1">IFERROR(__xludf.DUMMYFUNCTION("""COMPUTED_VALUE"""),"Traditional Shop")</f>
        <v>Traditional Shop</v>
      </c>
      <c r="AZ76" s="1"/>
      <c r="BA76" s="1">
        <f ca="1">IFERROR(__xludf.DUMMYFUNCTION("""COMPUTED_VALUE"""),50)</f>
        <v>50</v>
      </c>
      <c r="BB76" s="1"/>
      <c r="BC76" s="1" t="str">
        <f ca="1">IFERROR(__xludf.DUMMYFUNCTION("""COMPUTED_VALUE"""),"gol")</f>
        <v>gol</v>
      </c>
      <c r="BD76" s="1" t="str">
        <f ca="1">IFERROR(__xludf.DUMMYFUNCTION("""COMPUTED_VALUE"""),"Traditional Shop")</f>
        <v>Traditional Shop</v>
      </c>
      <c r="BE76" s="1"/>
      <c r="BF76" s="1">
        <f ca="1">IFERROR(__xludf.DUMMYFUNCTION("""COMPUTED_VALUE"""),90)</f>
        <v>90</v>
      </c>
      <c r="BG76" s="1"/>
      <c r="BH76" s="1" t="str">
        <f ca="1">IFERROR(__xludf.DUMMYFUNCTION("""COMPUTED_VALUE"""),"Deshi")</f>
        <v>Deshi</v>
      </c>
      <c r="BI76" s="1" t="str">
        <f ca="1">IFERROR(__xludf.DUMMYFUNCTION("""COMPUTED_VALUE"""),"Traditional Shop")</f>
        <v>Traditional Shop</v>
      </c>
      <c r="BJ76" s="1"/>
      <c r="BK76" s="1"/>
      <c r="BL76" s="1"/>
      <c r="BM76" s="1"/>
      <c r="BN76" s="1"/>
      <c r="BO76" s="1"/>
    </row>
    <row r="77" spans="1:67">
      <c r="A77" s="1" t="str">
        <f ca="1">IFERROR(__xludf.DUMMYFUNCTION("""COMPUTED_VALUE"""),"37ff0541-0c37-467a-b06e-c4dfa426cc66")</f>
        <v>37ff0541-0c37-467a-b06e-c4dfa426cc66</v>
      </c>
      <c r="B77" s="2">
        <f ca="1">IFERROR(__xludf.DUMMYFUNCTION("""COMPUTED_VALUE"""),45647.7292013888)</f>
        <v>45647.7292013888</v>
      </c>
      <c r="C77" s="3" t="s">
        <v>34</v>
      </c>
      <c r="D77" s="1" t="str">
        <f ca="1">IFERROR(__xludf.DUMMYFUNCTION("""COMPUTED_VALUE"""),"Dinajpur")</f>
        <v>Dinajpur</v>
      </c>
      <c r="E77" s="1" t="str">
        <f ca="1">IFERROR(__xludf.DUMMYFUNCTION("""COMPUTED_VALUE"""),"Dinajpur Sadar")</f>
        <v>Dinajpur Sadar</v>
      </c>
      <c r="F77" s="1" t="str">
        <f ca="1">IFERROR(__xludf.DUMMYFUNCTION("""COMPUTED_VALUE"""),"Rice,Flour,Lentil,Soybean Oil,Salt,Eggs,Chicken,Potato,Eggplant,Onion,Green Chilli")</f>
        <v>Rice,Flour,Lentil,Soybean Oil,Salt,Eggs,Chicken,Potato,Eggplant,Onion,Green Chilli</v>
      </c>
      <c r="G77" s="1">
        <f ca="1">IFERROR(__xludf.DUMMYFUNCTION("""COMPUTED_VALUE"""),65)</f>
        <v>65</v>
      </c>
      <c r="H77" s="1"/>
      <c r="I77" s="1" t="str">
        <f ca="1">IFERROR(__xludf.DUMMYFUNCTION("""COMPUTED_VALUE"""),"Loose")</f>
        <v>Loose</v>
      </c>
      <c r="J77" s="1"/>
      <c r="K77" s="1" t="str">
        <f ca="1">IFERROR(__xludf.DUMMYFUNCTION("""COMPUTED_VALUE"""),"Traditional Shop")</f>
        <v>Traditional Shop</v>
      </c>
      <c r="L77" s="1"/>
      <c r="M77" s="1">
        <f ca="1">IFERROR(__xludf.DUMMYFUNCTION("""COMPUTED_VALUE"""),70)</f>
        <v>70</v>
      </c>
      <c r="N77" s="1"/>
      <c r="O77" s="1" t="str">
        <f ca="1">IFERROR(__xludf.DUMMYFUNCTION("""COMPUTED_VALUE"""),"Loose")</f>
        <v>Loose</v>
      </c>
      <c r="P77" s="1" t="str">
        <f ca="1">IFERROR(__xludf.DUMMYFUNCTION("""COMPUTED_VALUE"""),"Traditional Shop")</f>
        <v>Traditional Shop</v>
      </c>
      <c r="Q77" s="1"/>
      <c r="R77" s="1">
        <f ca="1">IFERROR(__xludf.DUMMYFUNCTION("""COMPUTED_VALUE"""),135)</f>
        <v>135</v>
      </c>
      <c r="S77" s="1"/>
      <c r="T77" s="1" t="str">
        <f ca="1">IFERROR(__xludf.DUMMYFUNCTION("""COMPUTED_VALUE"""),"Loose")</f>
        <v>Loose</v>
      </c>
      <c r="U77" s="1" t="str">
        <f ca="1">IFERROR(__xludf.DUMMYFUNCTION("""COMPUTED_VALUE"""),"Traditional Shop")</f>
        <v>Traditional Shop</v>
      </c>
      <c r="V77" s="1"/>
      <c r="W77" s="1">
        <f ca="1">IFERROR(__xludf.DUMMYFUNCTION("""COMPUTED_VALUE"""),165)</f>
        <v>165</v>
      </c>
      <c r="X77" s="1"/>
      <c r="Y77" s="1" t="str">
        <f ca="1">IFERROR(__xludf.DUMMYFUNCTION("""COMPUTED_VALUE"""),"Bottle")</f>
        <v>Bottle</v>
      </c>
      <c r="Z77" s="1" t="str">
        <f ca="1">IFERROR(__xludf.DUMMYFUNCTION("""COMPUTED_VALUE"""),"Traditional Shop")</f>
        <v>Traditional Shop</v>
      </c>
      <c r="AA77" s="1"/>
      <c r="AB77" s="1">
        <f ca="1">IFERROR(__xludf.DUMMYFUNCTION("""COMPUTED_VALUE"""),42)</f>
        <v>42</v>
      </c>
      <c r="AC77" s="1"/>
      <c r="AD77" s="1" t="str">
        <f ca="1">IFERROR(__xludf.DUMMYFUNCTION("""COMPUTED_VALUE"""),"Packet")</f>
        <v>Packet</v>
      </c>
      <c r="AE77" s="1" t="str">
        <f ca="1">IFERROR(__xludf.DUMMYFUNCTION("""COMPUTED_VALUE"""),"Traditional Shop")</f>
        <v>Traditional Shop</v>
      </c>
      <c r="AF77" s="1"/>
      <c r="AG77" s="1"/>
      <c r="AH77" s="1"/>
      <c r="AI77" s="1"/>
      <c r="AJ77" s="1"/>
      <c r="AK77" s="1"/>
      <c r="AL77" s="1"/>
      <c r="AM77" s="1">
        <f ca="1">IFERROR(__xludf.DUMMYFUNCTION("""COMPUTED_VALUE"""),48)</f>
        <v>48</v>
      </c>
      <c r="AN77" s="1"/>
      <c r="AO77" s="1" t="str">
        <f ca="1">IFERROR(__xludf.DUMMYFUNCTION("""COMPUTED_VALUE"""),"Traditional Shop")</f>
        <v>Traditional Shop</v>
      </c>
      <c r="AP77" s="1"/>
      <c r="AQ77" s="1">
        <f ca="1">IFERROR(__xludf.DUMMYFUNCTION("""COMPUTED_VALUE"""),300)</f>
        <v>300</v>
      </c>
      <c r="AR77" s="1"/>
      <c r="AS77" s="1" t="str">
        <f ca="1">IFERROR(__xludf.DUMMYFUNCTION("""COMPUTED_VALUE"""),"Processed without skin")</f>
        <v>Processed without skin</v>
      </c>
      <c r="AT77" s="1" t="str">
        <f ca="1">IFERROR(__xludf.DUMMYFUNCTION("""COMPUTED_VALUE"""),"Traditional Shop")</f>
        <v>Traditional Shop</v>
      </c>
      <c r="AU77" s="1"/>
      <c r="AV77" s="1">
        <f ca="1">IFERROR(__xludf.DUMMYFUNCTION("""COMPUTED_VALUE"""),65)</f>
        <v>65</v>
      </c>
      <c r="AW77" s="1"/>
      <c r="AX77" s="1" t="str">
        <f ca="1">IFERROR(__xludf.DUMMYFUNCTION("""COMPUTED_VALUE"""),"Old Potato")</f>
        <v>Old Potato</v>
      </c>
      <c r="AY77" s="1" t="str">
        <f ca="1">IFERROR(__xludf.DUMMYFUNCTION("""COMPUTED_VALUE"""),"Traditional Shop")</f>
        <v>Traditional Shop</v>
      </c>
      <c r="AZ77" s="1"/>
      <c r="BA77" s="1">
        <f ca="1">IFERROR(__xludf.DUMMYFUNCTION("""COMPUTED_VALUE"""),50)</f>
        <v>50</v>
      </c>
      <c r="BB77" s="1"/>
      <c r="BC77" s="1"/>
      <c r="BD77" s="1" t="str">
        <f ca="1">IFERROR(__xludf.DUMMYFUNCTION("""COMPUTED_VALUE"""),"Traditional Shop")</f>
        <v>Traditional Shop</v>
      </c>
      <c r="BE77" s="1"/>
      <c r="BF77" s="1">
        <f ca="1">IFERROR(__xludf.DUMMYFUNCTION("""COMPUTED_VALUE"""),80)</f>
        <v>80</v>
      </c>
      <c r="BG77" s="1"/>
      <c r="BH77" s="1" t="str">
        <f ca="1">IFERROR(__xludf.DUMMYFUNCTION("""COMPUTED_VALUE"""),"Indian")</f>
        <v>Indian</v>
      </c>
      <c r="BI77" s="1" t="str">
        <f ca="1">IFERROR(__xludf.DUMMYFUNCTION("""COMPUTED_VALUE"""),"Traditional Shop")</f>
        <v>Traditional Shop</v>
      </c>
      <c r="BJ77" s="1"/>
      <c r="BK77" s="1">
        <f ca="1">IFERROR(__xludf.DUMMYFUNCTION("""COMPUTED_VALUE"""),100)</f>
        <v>100</v>
      </c>
      <c r="BL77" s="1"/>
      <c r="BM77" s="1" t="str">
        <f ca="1">IFERROR(__xludf.DUMMYFUNCTION("""COMPUTED_VALUE"""),"Traditional Shop")</f>
        <v>Traditional Shop</v>
      </c>
      <c r="BN77" s="1"/>
      <c r="BO77" s="1"/>
    </row>
    <row r="78" spans="1:67">
      <c r="A78" s="1" t="str">
        <f ca="1">IFERROR(__xludf.DUMMYFUNCTION("""COMPUTED_VALUE"""),"ba7c47dd-9b06-4716-b3e9-286b22bb42b4")</f>
        <v>ba7c47dd-9b06-4716-b3e9-286b22bb42b4</v>
      </c>
      <c r="B78" s="2">
        <f ca="1">IFERROR(__xludf.DUMMYFUNCTION("""COMPUTED_VALUE"""),45647.7315277777)</f>
        <v>45647.731527777702</v>
      </c>
      <c r="C78" s="3" t="s">
        <v>34</v>
      </c>
      <c r="D78" s="1" t="str">
        <f ca="1">IFERROR(__xludf.DUMMYFUNCTION("""COMPUTED_VALUE"""),"Dinajpur")</f>
        <v>Dinajpur</v>
      </c>
      <c r="E78" s="1" t="str">
        <f ca="1">IFERROR(__xludf.DUMMYFUNCTION("""COMPUTED_VALUE"""),"Dinajpur Sadar")</f>
        <v>Dinajpur Sadar</v>
      </c>
      <c r="F78" s="1" t="str">
        <f ca="1">IFERROR(__xludf.DUMMYFUNCTION("""COMPUTED_VALUE"""),"Rice,Flour,Lentil,Soybean Oil,Chicken,Eggplant,Onion")</f>
        <v>Rice,Flour,Lentil,Soybean Oil,Chicken,Eggplant,Onion</v>
      </c>
      <c r="G78" s="1">
        <f ca="1">IFERROR(__xludf.DUMMYFUNCTION("""COMPUTED_VALUE"""),72)</f>
        <v>72</v>
      </c>
      <c r="H78" s="1"/>
      <c r="I78" s="1" t="str">
        <f ca="1">IFERROR(__xludf.DUMMYFUNCTION("""COMPUTED_VALUE"""),"Loose")</f>
        <v>Loose</v>
      </c>
      <c r="J78" s="1"/>
      <c r="K78" s="1" t="str">
        <f ca="1">IFERROR(__xludf.DUMMYFUNCTION("""COMPUTED_VALUE"""),"Traditional Shop")</f>
        <v>Traditional Shop</v>
      </c>
      <c r="L78" s="1"/>
      <c r="M78" s="1">
        <f ca="1">IFERROR(__xludf.DUMMYFUNCTION("""COMPUTED_VALUE"""),75)</f>
        <v>75</v>
      </c>
      <c r="N78" s="1"/>
      <c r="O78" s="1" t="str">
        <f ca="1">IFERROR(__xludf.DUMMYFUNCTION("""COMPUTED_VALUE"""),"Packet")</f>
        <v>Packet</v>
      </c>
      <c r="P78" s="1" t="str">
        <f ca="1">IFERROR(__xludf.DUMMYFUNCTION("""COMPUTED_VALUE"""),"Traditional Shop")</f>
        <v>Traditional Shop</v>
      </c>
      <c r="Q78" s="1"/>
      <c r="R78" s="1">
        <f ca="1">IFERROR(__xludf.DUMMYFUNCTION("""COMPUTED_VALUE"""),140)</f>
        <v>140</v>
      </c>
      <c r="S78" s="1"/>
      <c r="T78" s="1" t="str">
        <f ca="1">IFERROR(__xludf.DUMMYFUNCTION("""COMPUTED_VALUE"""),"Loose")</f>
        <v>Loose</v>
      </c>
      <c r="U78" s="1" t="str">
        <f ca="1">IFERROR(__xludf.DUMMYFUNCTION("""COMPUTED_VALUE"""),"Traditional Shop")</f>
        <v>Traditional Shop</v>
      </c>
      <c r="V78" s="1"/>
      <c r="W78" s="1">
        <f ca="1">IFERROR(__xludf.DUMMYFUNCTION("""COMPUTED_VALUE"""),180)</f>
        <v>180</v>
      </c>
      <c r="X78" s="1"/>
      <c r="Y78" s="1" t="str">
        <f ca="1">IFERROR(__xludf.DUMMYFUNCTION("""COMPUTED_VALUE"""),"Loose")</f>
        <v>Loose</v>
      </c>
      <c r="Z78" s="1" t="str">
        <f ca="1">IFERROR(__xludf.DUMMYFUNCTION("""COMPUTED_VALUE"""),"Traditional Shop")</f>
        <v>Traditional Shop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>
        <f ca="1">IFERROR(__xludf.DUMMYFUNCTION("""COMPUTED_VALUE"""),165)</f>
        <v>165</v>
      </c>
      <c r="AR78" s="1"/>
      <c r="AS78" s="1" t="str">
        <f ca="1">IFERROR(__xludf.DUMMYFUNCTION("""COMPUTED_VALUE"""),"Live")</f>
        <v>Live</v>
      </c>
      <c r="AT78" s="1" t="str">
        <f ca="1">IFERROR(__xludf.DUMMYFUNCTION("""COMPUTED_VALUE"""),"Traditional Shop")</f>
        <v>Traditional Shop</v>
      </c>
      <c r="AU78" s="1"/>
      <c r="AV78" s="1"/>
      <c r="AW78" s="1"/>
      <c r="AX78" s="1"/>
      <c r="AY78" s="1"/>
      <c r="AZ78" s="1"/>
      <c r="BA78" s="1">
        <f ca="1">IFERROR(__xludf.DUMMYFUNCTION("""COMPUTED_VALUE"""),55)</f>
        <v>55</v>
      </c>
      <c r="BB78" s="1"/>
      <c r="BC78" s="1"/>
      <c r="BD78" s="1" t="str">
        <f ca="1">IFERROR(__xludf.DUMMYFUNCTION("""COMPUTED_VALUE"""),"Traditional Shop")</f>
        <v>Traditional Shop</v>
      </c>
      <c r="BE78" s="1"/>
      <c r="BF78" s="1">
        <f ca="1">IFERROR(__xludf.DUMMYFUNCTION("""COMPUTED_VALUE"""),90)</f>
        <v>90</v>
      </c>
      <c r="BG78" s="1"/>
      <c r="BH78" s="1" t="str">
        <f ca="1">IFERROR(__xludf.DUMMYFUNCTION("""COMPUTED_VALUE"""),"Deshi")</f>
        <v>Deshi</v>
      </c>
      <c r="BI78" s="1" t="str">
        <f ca="1">IFERROR(__xludf.DUMMYFUNCTION("""COMPUTED_VALUE"""),"Traditional Shop")</f>
        <v>Traditional Shop</v>
      </c>
      <c r="BJ78" s="1"/>
      <c r="BK78" s="1"/>
      <c r="BL78" s="1"/>
      <c r="BM78" s="1"/>
      <c r="BN78" s="1"/>
      <c r="BO78" s="1"/>
    </row>
    <row r="79" spans="1:67">
      <c r="A79" s="1" t="str">
        <f ca="1">IFERROR(__xludf.DUMMYFUNCTION("""COMPUTED_VALUE"""),"b66cfbcb-dd5c-4de5-85fe-6b80012e530d")</f>
        <v>b66cfbcb-dd5c-4de5-85fe-6b80012e530d</v>
      </c>
      <c r="B79" s="2">
        <f ca="1">IFERROR(__xludf.DUMMYFUNCTION("""COMPUTED_VALUE"""),45648.6177430555)</f>
        <v>45648.617743055504</v>
      </c>
      <c r="C79" s="3" t="s">
        <v>33</v>
      </c>
      <c r="D79" s="1" t="str">
        <f ca="1">IFERROR(__xludf.DUMMYFUNCTION("""COMPUTED_VALUE"""),"Chuadanga")</f>
        <v>Chuadanga</v>
      </c>
      <c r="E79" s="1" t="str">
        <f ca="1">IFERROR(__xludf.DUMMYFUNCTION("""COMPUTED_VALUE"""),"Jiban Nagar")</f>
        <v>Jiban Nagar</v>
      </c>
      <c r="F79" s="1" t="str">
        <f ca="1">IFERROR(__xludf.DUMMYFUNCTION("""COMPUTED_VALUE"""),"Rice,Soybean Oil,Potato,Green Chilli")</f>
        <v>Rice,Soybean Oil,Potato,Green Chilli</v>
      </c>
      <c r="G79" s="1">
        <f ca="1">IFERROR(__xludf.DUMMYFUNCTION("""COMPUTED_VALUE"""),56)</f>
        <v>56</v>
      </c>
      <c r="H79" s="1"/>
      <c r="I79" s="1" t="str">
        <f ca="1">IFERROR(__xludf.DUMMYFUNCTION("""COMPUTED_VALUE"""),"Loose")</f>
        <v>Loose</v>
      </c>
      <c r="J79" s="1"/>
      <c r="K79" s="1" t="str">
        <f ca="1">IFERROR(__xludf.DUMMYFUNCTION("""COMPUTED_VALUE"""),"Traditional Shop")</f>
        <v>Traditional Shop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>
        <f ca="1">IFERROR(__xludf.DUMMYFUNCTION("""COMPUTED_VALUE"""),172)</f>
        <v>172</v>
      </c>
      <c r="X79" s="1"/>
      <c r="Y79" s="1" t="str">
        <f ca="1">IFERROR(__xludf.DUMMYFUNCTION("""COMPUTED_VALUE"""),"Bottle")</f>
        <v>Bottle</v>
      </c>
      <c r="Z79" s="1" t="str">
        <f ca="1">IFERROR(__xludf.DUMMYFUNCTION("""COMPUTED_VALUE"""),"Traditional Shop")</f>
        <v>Traditional Shop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f ca="1">IFERROR(__xludf.DUMMYFUNCTION("""COMPUTED_VALUE"""),70)</f>
        <v>70</v>
      </c>
      <c r="AW79" s="1"/>
      <c r="AX79" s="1" t="str">
        <f ca="1">IFERROR(__xludf.DUMMYFUNCTION("""COMPUTED_VALUE"""),"New Potato")</f>
        <v>New Potato</v>
      </c>
      <c r="AY79" s="1" t="str">
        <f ca="1">IFERROR(__xludf.DUMMYFUNCTION("""COMPUTED_VALUE"""),"Traditional Shop")</f>
        <v>Traditional Shop</v>
      </c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>
        <f ca="1">IFERROR(__xludf.DUMMYFUNCTION("""COMPUTED_VALUE"""),60)</f>
        <v>60</v>
      </c>
      <c r="BL79" s="1"/>
      <c r="BM79" s="1" t="str">
        <f ca="1">IFERROR(__xludf.DUMMYFUNCTION("""COMPUTED_VALUE"""),"Traditional Shop")</f>
        <v>Traditional Shop</v>
      </c>
      <c r="BN79" s="1"/>
      <c r="BO79" s="1"/>
    </row>
    <row r="80" spans="1:67">
      <c r="A80" s="1" t="str">
        <f ca="1">IFERROR(__xludf.DUMMYFUNCTION("""COMPUTED_VALUE"""),"fcd426ad-c73a-40fc-ab59-f0308180474f")</f>
        <v>fcd426ad-c73a-40fc-ab59-f0308180474f</v>
      </c>
      <c r="B80" s="2">
        <f ca="1">IFERROR(__xludf.DUMMYFUNCTION("""COMPUTED_VALUE"""),45648.6388888888)</f>
        <v>45648.638888888803</v>
      </c>
      <c r="C80" s="3" t="s">
        <v>34</v>
      </c>
      <c r="D80" s="1" t="str">
        <f ca="1">IFERROR(__xludf.DUMMYFUNCTION("""COMPUTED_VALUE"""),"Rajshahi")</f>
        <v>Rajshahi</v>
      </c>
      <c r="E80" s="1" t="str">
        <f ca="1">IFERROR(__xludf.DUMMYFUNCTION("""COMPUTED_VALUE"""),"Boalia")</f>
        <v>Boalia</v>
      </c>
      <c r="F80" s="1" t="str">
        <f ca="1">IFERROR(__xludf.DUMMYFUNCTION("""COMPUTED_VALUE"""),"Chicken,Potato,Eggplant,Onion,Green Chilli")</f>
        <v>Chicken,Potato,Eggplant,Onion,Green Chilli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>
        <f ca="1">IFERROR(__xludf.DUMMYFUNCTION("""COMPUTED_VALUE"""),165)</f>
        <v>165</v>
      </c>
      <c r="AR80" s="1"/>
      <c r="AS80" s="1" t="str">
        <f ca="1">IFERROR(__xludf.DUMMYFUNCTION("""COMPUTED_VALUE"""),"Live")</f>
        <v>Live</v>
      </c>
      <c r="AT80" s="1" t="str">
        <f ca="1">IFERROR(__xludf.DUMMYFUNCTION("""COMPUTED_VALUE"""),"Traditional Shop")</f>
        <v>Traditional Shop</v>
      </c>
      <c r="AU80" s="1"/>
      <c r="AV80" s="1">
        <f ca="1">IFERROR(__xludf.DUMMYFUNCTION("""COMPUTED_VALUE"""),80)</f>
        <v>80</v>
      </c>
      <c r="AW80" s="1"/>
      <c r="AX80" s="1" t="str">
        <f ca="1">IFERROR(__xludf.DUMMYFUNCTION("""COMPUTED_VALUE"""),"New Potato")</f>
        <v>New Potato</v>
      </c>
      <c r="AY80" s="1" t="str">
        <f ca="1">IFERROR(__xludf.DUMMYFUNCTION("""COMPUTED_VALUE"""),"Traditional Shop")</f>
        <v>Traditional Shop</v>
      </c>
      <c r="AZ80" s="1"/>
      <c r="BA80" s="1">
        <f ca="1">IFERROR(__xludf.DUMMYFUNCTION("""COMPUTED_VALUE"""),50)</f>
        <v>50</v>
      </c>
      <c r="BB80" s="1"/>
      <c r="BC80" s="1"/>
      <c r="BD80" s="1" t="str">
        <f ca="1">IFERROR(__xludf.DUMMYFUNCTION("""COMPUTED_VALUE"""),"Traditional Shop")</f>
        <v>Traditional Shop</v>
      </c>
      <c r="BE80" s="1"/>
      <c r="BF80" s="1">
        <f ca="1">IFERROR(__xludf.DUMMYFUNCTION("""COMPUTED_VALUE"""),100)</f>
        <v>100</v>
      </c>
      <c r="BG80" s="1"/>
      <c r="BH80" s="1" t="str">
        <f ca="1">IFERROR(__xludf.DUMMYFUNCTION("""COMPUTED_VALUE"""),"Deshi")</f>
        <v>Deshi</v>
      </c>
      <c r="BI80" s="1" t="str">
        <f ca="1">IFERROR(__xludf.DUMMYFUNCTION("""COMPUTED_VALUE"""),"Traditional Shop")</f>
        <v>Traditional Shop</v>
      </c>
      <c r="BJ80" s="1"/>
      <c r="BK80" s="1">
        <f ca="1">IFERROR(__xludf.DUMMYFUNCTION("""COMPUTED_VALUE"""),100)</f>
        <v>100</v>
      </c>
      <c r="BL80" s="1"/>
      <c r="BM80" s="1" t="str">
        <f ca="1">IFERROR(__xludf.DUMMYFUNCTION("""COMPUTED_VALUE"""),"Traditional Shop")</f>
        <v>Traditional Shop</v>
      </c>
      <c r="BN80" s="1"/>
      <c r="BO80" s="1"/>
    </row>
    <row r="81" spans="1:67">
      <c r="A81" s="1" t="str">
        <f ca="1">IFERROR(__xludf.DUMMYFUNCTION("""COMPUTED_VALUE"""),"2342d437-2ef6-4c6e-a565-9fa566c012c6")</f>
        <v>2342d437-2ef6-4c6e-a565-9fa566c012c6</v>
      </c>
      <c r="B81" s="2">
        <f ca="1">IFERROR(__xludf.DUMMYFUNCTION("""COMPUTED_VALUE"""),45649.1189930555)</f>
        <v>45649.118993055497</v>
      </c>
      <c r="C81" s="3" t="s">
        <v>27</v>
      </c>
      <c r="D81" s="1" t="str">
        <f ca="1">IFERROR(__xludf.DUMMYFUNCTION("""COMPUTED_VALUE"""),"Dhaka")</f>
        <v>Dhaka</v>
      </c>
      <c r="E81" s="1" t="str">
        <f ca="1">IFERROR(__xludf.DUMMYFUNCTION("""COMPUTED_VALUE"""),"Adabor")</f>
        <v>Adabor</v>
      </c>
      <c r="F81" s="1" t="str">
        <f ca="1">IFERROR(__xludf.DUMMYFUNCTION("""COMPUTED_VALUE"""),"Chicken,Potato")</f>
        <v>Chicken,Potato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>
        <f ca="1">IFERROR(__xludf.DUMMYFUNCTION("""COMPUTED_VALUE"""),200)</f>
        <v>200</v>
      </c>
      <c r="AR81" s="1"/>
      <c r="AS81" s="1" t="str">
        <f ca="1">IFERROR(__xludf.DUMMYFUNCTION("""COMPUTED_VALUE"""),"Live")</f>
        <v>Live</v>
      </c>
      <c r="AT81" s="1" t="str">
        <f ca="1">IFERROR(__xludf.DUMMYFUNCTION("""COMPUTED_VALUE"""),"Traditional Shop")</f>
        <v>Traditional Shop</v>
      </c>
      <c r="AU81" s="1"/>
      <c r="AV81" s="1">
        <f ca="1">IFERROR(__xludf.DUMMYFUNCTION("""COMPUTED_VALUE"""),80)</f>
        <v>80</v>
      </c>
      <c r="AW81" s="1"/>
      <c r="AX81" s="1" t="str">
        <f ca="1">IFERROR(__xludf.DUMMYFUNCTION("""COMPUTED_VALUE"""),"New Potato")</f>
        <v>New Potato</v>
      </c>
      <c r="AY81" s="1" t="str">
        <f ca="1">IFERROR(__xludf.DUMMYFUNCTION("""COMPUTED_VALUE"""),"Traditional Shop")</f>
        <v>Traditional Shop</v>
      </c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>
      <c r="A82" s="1" t="str">
        <f ca="1">IFERROR(__xludf.DUMMYFUNCTION("""COMPUTED_VALUE"""),"a5f6f11b-84bb-4e14-9996-4e574354330d")</f>
        <v>a5f6f11b-84bb-4e14-9996-4e574354330d</v>
      </c>
      <c r="B82" s="2">
        <f ca="1">IFERROR(__xludf.DUMMYFUNCTION("""COMPUTED_VALUE"""),45649.2154861111)</f>
        <v>45649.215486111098</v>
      </c>
      <c r="C82" s="3" t="s">
        <v>28</v>
      </c>
      <c r="D82" s="1" t="str">
        <f ca="1">IFERROR(__xludf.DUMMYFUNCTION("""COMPUTED_VALUE"""),"Rajshahi")</f>
        <v>Rajshahi</v>
      </c>
      <c r="E82" s="1" t="str">
        <f ca="1">IFERROR(__xludf.DUMMYFUNCTION("""COMPUTED_VALUE"""),"Matihar")</f>
        <v>Matihar</v>
      </c>
      <c r="F82" s="1" t="str">
        <f ca="1">IFERROR(__xludf.DUMMYFUNCTION("""COMPUTED_VALUE"""),"Rice,Eggs,Potato")</f>
        <v>Rice,Eggs,Potato</v>
      </c>
      <c r="G82" s="1">
        <f ca="1">IFERROR(__xludf.DUMMYFUNCTION("""COMPUTED_VALUE"""),90)</f>
        <v>90</v>
      </c>
      <c r="H82" s="1"/>
      <c r="I82" s="1" t="str">
        <f ca="1">IFERROR(__xludf.DUMMYFUNCTION("""COMPUTED_VALUE"""),"Loose")</f>
        <v>Loose</v>
      </c>
      <c r="J82" s="1" t="str">
        <f ca="1">IFERROR(__xludf.DUMMYFUNCTION("""COMPUTED_VALUE"""),"Nazirshail")</f>
        <v>Nazirshail</v>
      </c>
      <c r="K82" s="1" t="str">
        <f ca="1">IFERROR(__xludf.DUMMYFUNCTION("""COMPUTED_VALUE"""),"Traditional Shop")</f>
        <v>Traditional Shop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>
        <f ca="1">IFERROR(__xludf.DUMMYFUNCTION("""COMPUTED_VALUE"""),46)</f>
        <v>46</v>
      </c>
      <c r="AN82" s="1"/>
      <c r="AO82" s="1" t="str">
        <f ca="1">IFERROR(__xludf.DUMMYFUNCTION("""COMPUTED_VALUE"""),"Traditional Shop")</f>
        <v>Traditional Shop</v>
      </c>
      <c r="AP82" s="1"/>
      <c r="AQ82" s="1"/>
      <c r="AR82" s="1"/>
      <c r="AS82" s="1"/>
      <c r="AT82" s="1"/>
      <c r="AU82" s="1"/>
      <c r="AV82" s="1">
        <f ca="1">IFERROR(__xludf.DUMMYFUNCTION("""COMPUTED_VALUE"""),70)</f>
        <v>70</v>
      </c>
      <c r="AW82" s="1"/>
      <c r="AX82" s="1" t="str">
        <f ca="1">IFERROR(__xludf.DUMMYFUNCTION("""COMPUTED_VALUE"""),"New Potato")</f>
        <v>New Potato</v>
      </c>
      <c r="AY82" s="1" t="str">
        <f ca="1">IFERROR(__xludf.DUMMYFUNCTION("""COMPUTED_VALUE"""),"Traditional Shop")</f>
        <v>Traditional Shop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>
      <c r="A83" s="1" t="str">
        <f ca="1">IFERROR(__xludf.DUMMYFUNCTION("""COMPUTED_VALUE"""),"94ba4f51-7d84-4c04-a74e-0304a116703e")</f>
        <v>94ba4f51-7d84-4c04-a74e-0304a116703e</v>
      </c>
      <c r="B83" s="2">
        <f ca="1">IFERROR(__xludf.DUMMYFUNCTION("""COMPUTED_VALUE"""),45649.7920138888)</f>
        <v>45649.7920138888</v>
      </c>
      <c r="C83" s="3" t="s">
        <v>34</v>
      </c>
      <c r="D83" s="1" t="str">
        <f ca="1">IFERROR(__xludf.DUMMYFUNCTION("""COMPUTED_VALUE"""),"Dinajpur")</f>
        <v>Dinajpur</v>
      </c>
      <c r="E83" s="1" t="str">
        <f ca="1">IFERROR(__xludf.DUMMYFUNCTION("""COMPUTED_VALUE"""),"Nawabganj")</f>
        <v>Nawabganj</v>
      </c>
      <c r="F83" s="1" t="str">
        <f ca="1">IFERROR(__xludf.DUMMYFUNCTION("""COMPUTED_VALUE"""),"Onion,Potato")</f>
        <v>Onion,Potato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f ca="1">IFERROR(__xludf.DUMMYFUNCTION("""COMPUTED_VALUE"""),60)</f>
        <v>60</v>
      </c>
      <c r="AW83" s="1"/>
      <c r="AX83" s="1" t="str">
        <f ca="1">IFERROR(__xludf.DUMMYFUNCTION("""COMPUTED_VALUE"""),"New Potato")</f>
        <v>New Potato</v>
      </c>
      <c r="AY83" s="1" t="str">
        <f ca="1">IFERROR(__xludf.DUMMYFUNCTION("""COMPUTED_VALUE"""),"Traditional Shop")</f>
        <v>Traditional Shop</v>
      </c>
      <c r="AZ83" s="1"/>
      <c r="BA83" s="1"/>
      <c r="BB83" s="1"/>
      <c r="BC83" s="1"/>
      <c r="BD83" s="1"/>
      <c r="BE83" s="1"/>
      <c r="BF83" s="1">
        <f ca="1">IFERROR(__xludf.DUMMYFUNCTION("""COMPUTED_VALUE"""),60)</f>
        <v>60</v>
      </c>
      <c r="BG83" s="1"/>
      <c r="BH83" s="1" t="str">
        <f ca="1">IFERROR(__xludf.DUMMYFUNCTION("""COMPUTED_VALUE"""),"Deshi")</f>
        <v>Deshi</v>
      </c>
      <c r="BI83" s="1" t="str">
        <f ca="1">IFERROR(__xludf.DUMMYFUNCTION("""COMPUTED_VALUE"""),"Traditional Shop")</f>
        <v>Traditional Shop</v>
      </c>
      <c r="BJ83" s="1"/>
      <c r="BK83" s="1"/>
      <c r="BL83" s="1"/>
      <c r="BM83" s="1"/>
      <c r="BN83" s="1"/>
      <c r="BO83" s="1"/>
    </row>
    <row r="84" spans="1:67">
      <c r="A84" s="1" t="str">
        <f ca="1">IFERROR(__xludf.DUMMYFUNCTION("""COMPUTED_VALUE"""),"2cded36d-9c5d-49d7-acec-e7ba6d7c0be5")</f>
        <v>2cded36d-9c5d-49d7-acec-e7ba6d7c0be5</v>
      </c>
      <c r="B84" s="2">
        <f ca="1">IFERROR(__xludf.DUMMYFUNCTION("""COMPUTED_VALUE"""),45650.040011574)</f>
        <v>45650.040011573998</v>
      </c>
      <c r="C84" s="3" t="s">
        <v>42</v>
      </c>
      <c r="D84" s="1" t="str">
        <f ca="1">IFERROR(__xludf.DUMMYFUNCTION("""COMPUTED_VALUE"""),"Cox'S Bazar")</f>
        <v>Cox'S Bazar</v>
      </c>
      <c r="E84" s="1" t="str">
        <f ca="1">IFERROR(__xludf.DUMMYFUNCTION("""COMPUTED_VALUE"""),"Ukhia")</f>
        <v>Ukhia</v>
      </c>
      <c r="F84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84" s="1">
        <f ca="1">IFERROR(__xludf.DUMMYFUNCTION("""COMPUTED_VALUE"""),65)</f>
        <v>65</v>
      </c>
      <c r="H84" s="1"/>
      <c r="I84" s="1" t="str">
        <f ca="1">IFERROR(__xludf.DUMMYFUNCTION("""COMPUTED_VALUE"""),"Loose")</f>
        <v>Loose</v>
      </c>
      <c r="J84" s="1" t="str">
        <f ca="1">IFERROR(__xludf.DUMMYFUNCTION("""COMPUTED_VALUE"""),"Miniket")</f>
        <v>Miniket</v>
      </c>
      <c r="K84" s="1" t="str">
        <f ca="1">IFERROR(__xludf.DUMMYFUNCTION("""COMPUTED_VALUE"""),"Traditional Shop")</f>
        <v>Traditional Shop</v>
      </c>
      <c r="L84" s="1"/>
      <c r="M84" s="1">
        <f ca="1">IFERROR(__xludf.DUMMYFUNCTION("""COMPUTED_VALUE"""),58)</f>
        <v>58</v>
      </c>
      <c r="N84" s="1"/>
      <c r="O84" s="1" t="str">
        <f ca="1">IFERROR(__xludf.DUMMYFUNCTION("""COMPUTED_VALUE"""),"Loose")</f>
        <v>Loose</v>
      </c>
      <c r="P84" s="1" t="str">
        <f ca="1">IFERROR(__xludf.DUMMYFUNCTION("""COMPUTED_VALUE"""),"Traditional Shop")</f>
        <v>Traditional Shop</v>
      </c>
      <c r="Q84" s="1"/>
      <c r="R84" s="1">
        <f ca="1">IFERROR(__xludf.DUMMYFUNCTION("""COMPUTED_VALUE"""),140)</f>
        <v>140</v>
      </c>
      <c r="S84" s="1"/>
      <c r="T84" s="1" t="str">
        <f ca="1">IFERROR(__xludf.DUMMYFUNCTION("""COMPUTED_VALUE"""),"Loose")</f>
        <v>Loose</v>
      </c>
      <c r="U84" s="1" t="str">
        <f ca="1">IFERROR(__xludf.DUMMYFUNCTION("""COMPUTED_VALUE"""),"Traditional Shop")</f>
        <v>Traditional Shop</v>
      </c>
      <c r="V84" s="1"/>
      <c r="W84" s="1">
        <f ca="1">IFERROR(__xludf.DUMMYFUNCTION("""COMPUTED_VALUE"""),180)</f>
        <v>180</v>
      </c>
      <c r="X84" s="1"/>
      <c r="Y84" s="1" t="str">
        <f ca="1">IFERROR(__xludf.DUMMYFUNCTION("""COMPUTED_VALUE"""),"Bottle")</f>
        <v>Bottle</v>
      </c>
      <c r="Z84" s="1" t="str">
        <f ca="1">IFERROR(__xludf.DUMMYFUNCTION("""COMPUTED_VALUE"""),"Traditional Shop")</f>
        <v>Traditional Shop</v>
      </c>
      <c r="AA84" s="1"/>
      <c r="AB84" s="1">
        <f ca="1">IFERROR(__xludf.DUMMYFUNCTION("""COMPUTED_VALUE"""),45)</f>
        <v>45</v>
      </c>
      <c r="AC84" s="1"/>
      <c r="AD84" s="1" t="str">
        <f ca="1">IFERROR(__xludf.DUMMYFUNCTION("""COMPUTED_VALUE"""),"Packet")</f>
        <v>Packet</v>
      </c>
      <c r="AE84" s="1" t="str">
        <f ca="1">IFERROR(__xludf.DUMMYFUNCTION("""COMPUTED_VALUE"""),"Traditional Shop")</f>
        <v>Traditional Shop</v>
      </c>
      <c r="AF84" s="1"/>
      <c r="AG84" s="1">
        <f ca="1">IFERROR(__xludf.DUMMYFUNCTION("""COMPUTED_VALUE"""),150)</f>
        <v>150</v>
      </c>
      <c r="AH84" s="1"/>
      <c r="AI84" s="1" t="str">
        <f ca="1">IFERROR(__xludf.DUMMYFUNCTION("""COMPUTED_VALUE"""),"Indian")</f>
        <v>Indian</v>
      </c>
      <c r="AJ84" s="1" t="str">
        <f ca="1">IFERROR(__xludf.DUMMYFUNCTION("""COMPUTED_VALUE"""),"Loose")</f>
        <v>Loose</v>
      </c>
      <c r="AK84" s="1" t="str">
        <f ca="1">IFERROR(__xludf.DUMMYFUNCTION("""COMPUTED_VALUE"""),"Traditional Shop")</f>
        <v>Traditional Shop</v>
      </c>
      <c r="AL84" s="1"/>
      <c r="AM84" s="1">
        <f ca="1">IFERROR(__xludf.DUMMYFUNCTION("""COMPUTED_VALUE"""),52)</f>
        <v>52</v>
      </c>
      <c r="AN84" s="1"/>
      <c r="AO84" s="1" t="str">
        <f ca="1">IFERROR(__xludf.DUMMYFUNCTION("""COMPUTED_VALUE"""),"Traditional Shop")</f>
        <v>Traditional Shop</v>
      </c>
      <c r="AP84" s="1"/>
      <c r="AQ84" s="1">
        <f ca="1">IFERROR(__xludf.DUMMYFUNCTION("""COMPUTED_VALUE"""),180)</f>
        <v>180</v>
      </c>
      <c r="AR84" s="1"/>
      <c r="AS84" s="1" t="str">
        <f ca="1">IFERROR(__xludf.DUMMYFUNCTION("""COMPUTED_VALUE"""),"Live")</f>
        <v>Live</v>
      </c>
      <c r="AT84" s="1" t="str">
        <f ca="1">IFERROR(__xludf.DUMMYFUNCTION("""COMPUTED_VALUE"""),"Traditional Shop")</f>
        <v>Traditional Shop</v>
      </c>
      <c r="AU84" s="1"/>
      <c r="AV84" s="1">
        <f ca="1">IFERROR(__xludf.DUMMYFUNCTION("""COMPUTED_VALUE"""),70)</f>
        <v>70</v>
      </c>
      <c r="AW84" s="1"/>
      <c r="AX84" s="1" t="str">
        <f ca="1">IFERROR(__xludf.DUMMYFUNCTION("""COMPUTED_VALUE"""),"New Potato")</f>
        <v>New Potato</v>
      </c>
      <c r="AY84" s="1" t="str">
        <f ca="1">IFERROR(__xludf.DUMMYFUNCTION("""COMPUTED_VALUE"""),"Traditional Shop")</f>
        <v>Traditional Shop</v>
      </c>
      <c r="AZ84" s="1"/>
      <c r="BA84" s="1">
        <f ca="1">IFERROR(__xludf.DUMMYFUNCTION("""COMPUTED_VALUE"""),60)</f>
        <v>60</v>
      </c>
      <c r="BB84" s="1"/>
      <c r="BC84" s="1" t="str">
        <f ca="1">IFERROR(__xludf.DUMMYFUNCTION("""COMPUTED_VALUE"""),"Gol ")</f>
        <v xml:space="preserve">Gol </v>
      </c>
      <c r="BD84" s="1" t="str">
        <f ca="1">IFERROR(__xludf.DUMMYFUNCTION("""COMPUTED_VALUE"""),"Traditional Shop")</f>
        <v>Traditional Shop</v>
      </c>
      <c r="BE84" s="1"/>
      <c r="BF84" s="1">
        <f ca="1">IFERROR(__xludf.DUMMYFUNCTION("""COMPUTED_VALUE"""),90)</f>
        <v>90</v>
      </c>
      <c r="BG84" s="1"/>
      <c r="BH84" s="1" t="str">
        <f ca="1">IFERROR(__xludf.DUMMYFUNCTION("""COMPUTED_VALUE"""),"Deshi")</f>
        <v>Deshi</v>
      </c>
      <c r="BI84" s="1" t="str">
        <f ca="1">IFERROR(__xludf.DUMMYFUNCTION("""COMPUTED_VALUE"""),"Traditional Shop")</f>
        <v>Traditional Shop</v>
      </c>
      <c r="BJ84" s="1"/>
      <c r="BK84" s="1">
        <f ca="1">IFERROR(__xludf.DUMMYFUNCTION("""COMPUTED_VALUE"""),120)</f>
        <v>120</v>
      </c>
      <c r="BL84" s="1"/>
      <c r="BM84" s="1" t="str">
        <f ca="1">IFERROR(__xludf.DUMMYFUNCTION("""COMPUTED_VALUE"""),"Traditional Shop")</f>
        <v>Traditional Shop</v>
      </c>
      <c r="BN84" s="1"/>
      <c r="BO84" s="1"/>
    </row>
    <row r="85" spans="1:67">
      <c r="A85" s="1" t="str">
        <f ca="1">IFERROR(__xludf.DUMMYFUNCTION("""COMPUTED_VALUE"""),"f2ef47cc-b6b9-48a9-8b67-f5c476aa8378")</f>
        <v>f2ef47cc-b6b9-48a9-8b67-f5c476aa8378</v>
      </c>
      <c r="B85" s="2">
        <f ca="1">IFERROR(__xludf.DUMMYFUNCTION("""COMPUTED_VALUE"""),45650.6070601851)</f>
        <v>45650.607060185102</v>
      </c>
      <c r="C85" s="4" t="s">
        <v>38</v>
      </c>
      <c r="D85" s="1" t="str">
        <f ca="1">IFERROR(__xludf.DUMMYFUNCTION("""COMPUTED_VALUE"""),"Rajshahi")</f>
        <v>Rajshahi</v>
      </c>
      <c r="E85" s="1" t="str">
        <f ca="1">IFERROR(__xludf.DUMMYFUNCTION("""COMPUTED_VALUE"""),"Matihar")</f>
        <v>Matihar</v>
      </c>
      <c r="F85" s="1" t="str">
        <f ca="1">IFERROR(__xludf.DUMMYFUNCTION("""COMPUTED_VALUE"""),"Potato")</f>
        <v>Potato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f ca="1">IFERROR(__xludf.DUMMYFUNCTION("""COMPUTED_VALUE"""),65)</f>
        <v>65</v>
      </c>
      <c r="AW85" s="1"/>
      <c r="AX85" s="1" t="str">
        <f ca="1">IFERROR(__xludf.DUMMYFUNCTION("""COMPUTED_VALUE"""),"New Potato")</f>
        <v>New Potato</v>
      </c>
      <c r="AY85" s="1" t="str">
        <f ca="1">IFERROR(__xludf.DUMMYFUNCTION("""COMPUTED_VALUE"""),"Traditional Shop")</f>
        <v>Traditional Shop</v>
      </c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>
      <c r="A86" s="1" t="str">
        <f ca="1">IFERROR(__xludf.DUMMYFUNCTION("""COMPUTED_VALUE"""),"947aa9ce-5256-4f49-b3d3-4013d6f62810")</f>
        <v>947aa9ce-5256-4f49-b3d3-4013d6f62810</v>
      </c>
      <c r="B86" s="2">
        <f ca="1">IFERROR(__xludf.DUMMYFUNCTION("""COMPUTED_VALUE"""),45650.6078703703)</f>
        <v>45650.607870370302</v>
      </c>
      <c r="C86" s="3" t="s">
        <v>38</v>
      </c>
      <c r="D86" s="1" t="str">
        <f ca="1">IFERROR(__xludf.DUMMYFUNCTION("""COMPUTED_VALUE"""),"Rajshahi")</f>
        <v>Rajshahi</v>
      </c>
      <c r="E86" s="1" t="str">
        <f ca="1">IFERROR(__xludf.DUMMYFUNCTION("""COMPUTED_VALUE"""),"Matihar")</f>
        <v>Matihar</v>
      </c>
      <c r="F86" s="1" t="str">
        <f ca="1">IFERROR(__xludf.DUMMYFUNCTION("""COMPUTED_VALUE"""),"Eggs")</f>
        <v>Eggs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>
        <f ca="1">IFERROR(__xludf.DUMMYFUNCTION("""COMPUTED_VALUE"""),44)</f>
        <v>44</v>
      </c>
      <c r="AN86" s="1"/>
      <c r="AO86" s="1" t="str">
        <f ca="1">IFERROR(__xludf.DUMMYFUNCTION("""COMPUTED_VALUE"""),"Traditional Shop")</f>
        <v>Traditional Shop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>
      <c r="A87" s="1" t="str">
        <f ca="1">IFERROR(__xludf.DUMMYFUNCTION("""COMPUTED_VALUE"""),"0ad68c9f-4ccc-4805-a070-aa1f3c20a455")</f>
        <v>0ad68c9f-4ccc-4805-a070-aa1f3c20a455</v>
      </c>
      <c r="B87" s="2">
        <f ca="1">IFERROR(__xludf.DUMMYFUNCTION("""COMPUTED_VALUE"""),45650.6735763888)</f>
        <v>45650.673576388799</v>
      </c>
      <c r="C87" s="3" t="s">
        <v>20</v>
      </c>
      <c r="D87" s="1" t="str">
        <f ca="1">IFERROR(__xludf.DUMMYFUNCTION("""COMPUTED_VALUE"""),"Comilla")</f>
        <v>Comilla</v>
      </c>
      <c r="E87" s="1" t="str">
        <f ca="1">IFERROR(__xludf.DUMMYFUNCTION("""COMPUTED_VALUE"""),"Comilla Adarsha Sadar")</f>
        <v>Comilla Adarsha Sadar</v>
      </c>
      <c r="F87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87" s="1">
        <f ca="1">IFERROR(__xludf.DUMMYFUNCTION("""COMPUTED_VALUE"""),65)</f>
        <v>65</v>
      </c>
      <c r="H87" s="1"/>
      <c r="I87" s="1" t="str">
        <f ca="1">IFERROR(__xludf.DUMMYFUNCTION("""COMPUTED_VALUE"""),"Loose")</f>
        <v>Loose</v>
      </c>
      <c r="J87" s="1" t="str">
        <f ca="1">IFERROR(__xludf.DUMMYFUNCTION("""COMPUTED_VALUE"""),"Miniket")</f>
        <v>Miniket</v>
      </c>
      <c r="K87" s="1" t="str">
        <f ca="1">IFERROR(__xludf.DUMMYFUNCTION("""COMPUTED_VALUE"""),"Traditional Shop")</f>
        <v>Traditional Shop</v>
      </c>
      <c r="L87" s="1"/>
      <c r="M87" s="1">
        <f ca="1">IFERROR(__xludf.DUMMYFUNCTION("""COMPUTED_VALUE"""),45)</f>
        <v>45</v>
      </c>
      <c r="N87" s="1"/>
      <c r="O87" s="1" t="str">
        <f ca="1">IFERROR(__xludf.DUMMYFUNCTION("""COMPUTED_VALUE"""),"Packet")</f>
        <v>Packet</v>
      </c>
      <c r="P87" s="1" t="str">
        <f ca="1">IFERROR(__xludf.DUMMYFUNCTION("""COMPUTED_VALUE"""),"Traditional Shop")</f>
        <v>Traditional Shop</v>
      </c>
      <c r="Q87" s="1"/>
      <c r="R87" s="1">
        <f ca="1">IFERROR(__xludf.DUMMYFUNCTION("""COMPUTED_VALUE"""),100)</f>
        <v>100</v>
      </c>
      <c r="S87" s="1"/>
      <c r="T87" s="1" t="str">
        <f ca="1">IFERROR(__xludf.DUMMYFUNCTION("""COMPUTED_VALUE"""),"Loose")</f>
        <v>Loose</v>
      </c>
      <c r="U87" s="1" t="str">
        <f ca="1">IFERROR(__xludf.DUMMYFUNCTION("""COMPUTED_VALUE"""),"Traditional Shop")</f>
        <v>Traditional Shop</v>
      </c>
      <c r="V87" s="1"/>
      <c r="W87" s="1">
        <f ca="1">IFERROR(__xludf.DUMMYFUNCTION("""COMPUTED_VALUE"""),210)</f>
        <v>210</v>
      </c>
      <c r="X87" s="1"/>
      <c r="Y87" s="1" t="str">
        <f ca="1">IFERROR(__xludf.DUMMYFUNCTION("""COMPUTED_VALUE"""),"Bottle")</f>
        <v>Bottle</v>
      </c>
      <c r="Z87" s="1" t="str">
        <f ca="1">IFERROR(__xludf.DUMMYFUNCTION("""COMPUTED_VALUE"""),"Traditional Shop")</f>
        <v>Traditional Shop</v>
      </c>
      <c r="AA87" s="1"/>
      <c r="AB87" s="1">
        <f ca="1">IFERROR(__xludf.DUMMYFUNCTION("""COMPUTED_VALUE"""),42)</f>
        <v>42</v>
      </c>
      <c r="AC87" s="1"/>
      <c r="AD87" s="1" t="str">
        <f ca="1">IFERROR(__xludf.DUMMYFUNCTION("""COMPUTED_VALUE"""),"Packet")</f>
        <v>Packet</v>
      </c>
      <c r="AE87" s="1" t="str">
        <f ca="1">IFERROR(__xludf.DUMMYFUNCTION("""COMPUTED_VALUE"""),"Traditional Shop")</f>
        <v>Traditional Shop</v>
      </c>
      <c r="AF87" s="1"/>
      <c r="AG87" s="1">
        <f ca="1">IFERROR(__xludf.DUMMYFUNCTION("""COMPUTED_VALUE"""),130)</f>
        <v>130</v>
      </c>
      <c r="AH87" s="1"/>
      <c r="AI87" s="1" t="str">
        <f ca="1">IFERROR(__xludf.DUMMYFUNCTION("""COMPUTED_VALUE"""),"Indian")</f>
        <v>Indian</v>
      </c>
      <c r="AJ87" s="1" t="str">
        <f ca="1">IFERROR(__xludf.DUMMYFUNCTION("""COMPUTED_VALUE"""),"Loose")</f>
        <v>Loose</v>
      </c>
      <c r="AK87" s="1" t="str">
        <f ca="1">IFERROR(__xludf.DUMMYFUNCTION("""COMPUTED_VALUE"""),"Traditional Shop")</f>
        <v>Traditional Shop</v>
      </c>
      <c r="AL87" s="1"/>
      <c r="AM87" s="1">
        <f ca="1">IFERROR(__xludf.DUMMYFUNCTION("""COMPUTED_VALUE"""),50)</f>
        <v>50</v>
      </c>
      <c r="AN87" s="1"/>
      <c r="AO87" s="1" t="str">
        <f ca="1">IFERROR(__xludf.DUMMYFUNCTION("""COMPUTED_VALUE"""),"Traditional Shop")</f>
        <v>Traditional Shop</v>
      </c>
      <c r="AP87" s="1"/>
      <c r="AQ87" s="1">
        <f ca="1">IFERROR(__xludf.DUMMYFUNCTION("""COMPUTED_VALUE"""),165)</f>
        <v>165</v>
      </c>
      <c r="AR87" s="1"/>
      <c r="AS87" s="1" t="str">
        <f ca="1">IFERROR(__xludf.DUMMYFUNCTION("""COMPUTED_VALUE"""),"Processed with skin")</f>
        <v>Processed with skin</v>
      </c>
      <c r="AT87" s="1" t="str">
        <f ca="1">IFERROR(__xludf.DUMMYFUNCTION("""COMPUTED_VALUE"""),"Traditional Shop")</f>
        <v>Traditional Shop</v>
      </c>
      <c r="AU87" s="1"/>
      <c r="AV87" s="1">
        <f ca="1">IFERROR(__xludf.DUMMYFUNCTION("""COMPUTED_VALUE"""),70)</f>
        <v>70</v>
      </c>
      <c r="AW87" s="1"/>
      <c r="AX87" s="1" t="str">
        <f ca="1">IFERROR(__xludf.DUMMYFUNCTION("""COMPUTED_VALUE"""),"New Potato")</f>
        <v>New Potato</v>
      </c>
      <c r="AY87" s="1" t="str">
        <f ca="1">IFERROR(__xludf.DUMMYFUNCTION("""COMPUTED_VALUE"""),"Traditional Shop")</f>
        <v>Traditional Shop</v>
      </c>
      <c r="AZ87" s="1"/>
      <c r="BA87" s="1">
        <f ca="1">IFERROR(__xludf.DUMMYFUNCTION("""COMPUTED_VALUE"""),50)</f>
        <v>50</v>
      </c>
      <c r="BB87" s="1"/>
      <c r="BC87" s="1"/>
      <c r="BD87" s="1" t="str">
        <f ca="1">IFERROR(__xludf.DUMMYFUNCTION("""COMPUTED_VALUE"""),"Traditional Shop")</f>
        <v>Traditional Shop</v>
      </c>
      <c r="BE87" s="1"/>
      <c r="BF87" s="1">
        <f ca="1">IFERROR(__xludf.DUMMYFUNCTION("""COMPUTED_VALUE"""),70)</f>
        <v>70</v>
      </c>
      <c r="BG87" s="1"/>
      <c r="BH87" s="1" t="str">
        <f ca="1">IFERROR(__xludf.DUMMYFUNCTION("""COMPUTED_VALUE"""),"Indian")</f>
        <v>Indian</v>
      </c>
      <c r="BI87" s="1" t="str">
        <f ca="1">IFERROR(__xludf.DUMMYFUNCTION("""COMPUTED_VALUE"""),"Traditional Shop")</f>
        <v>Traditional Shop</v>
      </c>
      <c r="BJ87" s="1"/>
      <c r="BK87" s="1">
        <f ca="1">IFERROR(__xludf.DUMMYFUNCTION("""COMPUTED_VALUE"""),80)</f>
        <v>80</v>
      </c>
      <c r="BL87" s="1"/>
      <c r="BM87" s="1" t="str">
        <f ca="1">IFERROR(__xludf.DUMMYFUNCTION("""COMPUTED_VALUE"""),"Traditional Shop")</f>
        <v>Traditional Shop</v>
      </c>
      <c r="BN87" s="1"/>
      <c r="BO87" s="1"/>
    </row>
    <row r="88" spans="1:67">
      <c r="A88" s="1" t="str">
        <f ca="1">IFERROR(__xludf.DUMMYFUNCTION("""COMPUTED_VALUE"""),"4991e9a2-2be9-4a0a-8cf5-773e72cc80da")</f>
        <v>4991e9a2-2be9-4a0a-8cf5-773e72cc80da</v>
      </c>
      <c r="B88" s="2">
        <f ca="1">IFERROR(__xludf.DUMMYFUNCTION("""COMPUTED_VALUE"""),45651.6777546296)</f>
        <v>45651.6777546296</v>
      </c>
      <c r="C88" s="3" t="s">
        <v>43</v>
      </c>
      <c r="D88" s="1" t="str">
        <f ca="1">IFERROR(__xludf.DUMMYFUNCTION("""COMPUTED_VALUE"""),"Magura")</f>
        <v>Magura</v>
      </c>
      <c r="E88" s="1" t="str">
        <f ca="1">IFERROR(__xludf.DUMMYFUNCTION("""COMPUTED_VALUE"""),"Sreepur")</f>
        <v>Sreepur</v>
      </c>
      <c r="F88" s="1" t="str">
        <f ca="1">IFERROR(__xludf.DUMMYFUNCTION("""COMPUTED_VALUE"""),"Eggs")</f>
        <v>Eggs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>
        <f ca="1">IFERROR(__xludf.DUMMYFUNCTION("""COMPUTED_VALUE"""),48)</f>
        <v>48</v>
      </c>
      <c r="AN88" s="1"/>
      <c r="AO88" s="1" t="str">
        <f ca="1">IFERROR(__xludf.DUMMYFUNCTION("""COMPUTED_VALUE"""),"Traditional Shop")</f>
        <v>Traditional Shop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>
      <c r="A89" s="1" t="str">
        <f ca="1">IFERROR(__xludf.DUMMYFUNCTION("""COMPUTED_VALUE"""),"061af77e-cb04-4b69-a065-d64bcda61416")</f>
        <v>061af77e-cb04-4b69-a065-d64bcda61416</v>
      </c>
      <c r="B89" s="2">
        <f ca="1">IFERROR(__xludf.DUMMYFUNCTION("""COMPUTED_VALUE"""),45651.8386805555)</f>
        <v>45651.838680555498</v>
      </c>
      <c r="C89" s="3" t="s">
        <v>44</v>
      </c>
      <c r="D89" s="1" t="str">
        <f ca="1">IFERROR(__xludf.DUMMYFUNCTION("""COMPUTED_VALUE"""),"Dhaka")</f>
        <v>Dhaka</v>
      </c>
      <c r="E89" s="1" t="str">
        <f ca="1">IFERROR(__xludf.DUMMYFUNCTION("""COMPUTED_VALUE"""),"Mirpur")</f>
        <v>Mirpur</v>
      </c>
      <c r="F89" s="1" t="str">
        <f ca="1">IFERROR(__xludf.DUMMYFUNCTION("""COMPUTED_VALUE"""),"Soybean Oil")</f>
        <v>Soybean Oil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>
        <f ca="1">IFERROR(__xludf.DUMMYFUNCTION("""COMPUTED_VALUE"""),180)</f>
        <v>180</v>
      </c>
      <c r="X89" s="1"/>
      <c r="Y89" s="1" t="str">
        <f ca="1">IFERROR(__xludf.DUMMYFUNCTION("""COMPUTED_VALUE"""),"Bottle")</f>
        <v>Bottle</v>
      </c>
      <c r="Z89" s="1" t="str">
        <f ca="1">IFERROR(__xludf.DUMMYFUNCTION("""COMPUTED_VALUE"""),"Traditional Shop")</f>
        <v>Traditional Shop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tr">
        <f ca="1">IFERROR(__xludf.DUMMYFUNCTION("""COMPUTED_VALUE"""),"Fresh Soybean Oil")</f>
        <v>Fresh Soybean Oil</v>
      </c>
    </row>
    <row r="90" spans="1:67">
      <c r="A90" s="1" t="str">
        <f ca="1">IFERROR(__xludf.DUMMYFUNCTION("""COMPUTED_VALUE"""),"c0a0c551-1ab8-4094-a004-58822f1879a4")</f>
        <v>c0a0c551-1ab8-4094-a004-58822f1879a4</v>
      </c>
      <c r="B90" s="2">
        <f ca="1">IFERROR(__xludf.DUMMYFUNCTION("""COMPUTED_VALUE"""),45652.1793402777)</f>
        <v>45652.179340277697</v>
      </c>
      <c r="C90" s="3" t="s">
        <v>9</v>
      </c>
      <c r="D90" s="1" t="str">
        <f ca="1">IFERROR(__xludf.DUMMYFUNCTION("""COMPUTED_VALUE"""),"Rajshahi")</f>
        <v>Rajshahi</v>
      </c>
      <c r="E90" s="1" t="str">
        <f ca="1">IFERROR(__xludf.DUMMYFUNCTION("""COMPUTED_VALUE"""),"Boalia")</f>
        <v>Boalia</v>
      </c>
      <c r="F90" s="1" t="str">
        <f ca="1">IFERROR(__xludf.DUMMYFUNCTION("""COMPUTED_VALUE"""),"Potato,Onion")</f>
        <v>Potato,Onion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>
        <f ca="1">IFERROR(__xludf.DUMMYFUNCTION("""COMPUTED_VALUE"""),60)</f>
        <v>60</v>
      </c>
      <c r="AW90" s="1"/>
      <c r="AX90" s="1" t="str">
        <f ca="1">IFERROR(__xludf.DUMMYFUNCTION("""COMPUTED_VALUE"""),"Old Potato")</f>
        <v>Old Potato</v>
      </c>
      <c r="AY90" s="1" t="str">
        <f ca="1">IFERROR(__xludf.DUMMYFUNCTION("""COMPUTED_VALUE"""),"Traditional Shop")</f>
        <v>Traditional Shop</v>
      </c>
      <c r="AZ90" s="1"/>
      <c r="BA90" s="1"/>
      <c r="BB90" s="1"/>
      <c r="BC90" s="1"/>
      <c r="BD90" s="1"/>
      <c r="BE90" s="1"/>
      <c r="BF90" s="1">
        <f ca="1">IFERROR(__xludf.DUMMYFUNCTION("""COMPUTED_VALUE"""),60)</f>
        <v>60</v>
      </c>
      <c r="BG90" s="1"/>
      <c r="BH90" s="1" t="str">
        <f ca="1">IFERROR(__xludf.DUMMYFUNCTION("""COMPUTED_VALUE"""),"Deshi")</f>
        <v>Deshi</v>
      </c>
      <c r="BI90" s="1" t="str">
        <f ca="1">IFERROR(__xludf.DUMMYFUNCTION("""COMPUTED_VALUE"""),"Traditional Shop")</f>
        <v>Traditional Shop</v>
      </c>
      <c r="BJ90" s="1"/>
      <c r="BK90" s="1"/>
      <c r="BL90" s="1"/>
      <c r="BM90" s="1"/>
      <c r="BN90" s="1"/>
      <c r="BO90" s="1" t="str">
        <f ca="1">IFERROR(__xludf.DUMMYFUNCTION("""COMPUTED_VALUE"""),"It was an unusual price at the Shaheb bazar market. Normally the price of onion is more than 110tk per kg. 
The data is from 24th December 2024. ")</f>
        <v xml:space="preserve">It was an unusual price at the Shaheb bazar market. Normally the price of onion is more than 110tk per kg. 
The data is from 24th December 2024. </v>
      </c>
    </row>
    <row r="91" spans="1:67">
      <c r="A91" s="1" t="str">
        <f ca="1">IFERROR(__xludf.DUMMYFUNCTION("""COMPUTED_VALUE"""),"c000d8b9-9f01-4bc3-a388-d6702257a550")</f>
        <v>c000d8b9-9f01-4bc3-a388-d6702257a550</v>
      </c>
      <c r="B91" s="2">
        <f ca="1">IFERROR(__xludf.DUMMYFUNCTION("""COMPUTED_VALUE"""),45652.221875)</f>
        <v>45652.221875000003</v>
      </c>
      <c r="C91" s="3" t="s">
        <v>45</v>
      </c>
      <c r="D91" s="1" t="str">
        <f ca="1">IFERROR(__xludf.DUMMYFUNCTION("""COMPUTED_VALUE"""),"Rajshahi")</f>
        <v>Rajshahi</v>
      </c>
      <c r="E91" s="1" t="str">
        <f ca="1">IFERROR(__xludf.DUMMYFUNCTION("""COMPUTED_VALUE"""),"Matihar")</f>
        <v>Matihar</v>
      </c>
      <c r="F91" s="1" t="str">
        <f ca="1">IFERROR(__xludf.DUMMYFUNCTION("""COMPUTED_VALUE"""),"Eggs")</f>
        <v>Eggs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>
        <f ca="1">IFERROR(__xludf.DUMMYFUNCTION("""COMPUTED_VALUE"""),45)</f>
        <v>45</v>
      </c>
      <c r="AN91" s="1"/>
      <c r="AO91" s="1" t="str">
        <f ca="1">IFERROR(__xludf.DUMMYFUNCTION("""COMPUTED_VALUE"""),"Traditional Shop")</f>
        <v>Traditional Shop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>
      <c r="A92" s="1" t="str">
        <f ca="1">IFERROR(__xludf.DUMMYFUNCTION("""COMPUTED_VALUE"""),"58d9c42c-1188-46c3-a71e-6e260525d418")</f>
        <v>58d9c42c-1188-46c3-a71e-6e260525d418</v>
      </c>
      <c r="B92" s="2">
        <f ca="1">IFERROR(__xludf.DUMMYFUNCTION("""COMPUTED_VALUE"""),45652.2482523148)</f>
        <v>45652.248252314799</v>
      </c>
      <c r="C92" s="3" t="s">
        <v>45</v>
      </c>
      <c r="D92" s="1" t="str">
        <f ca="1">IFERROR(__xludf.DUMMYFUNCTION("""COMPUTED_VALUE"""),"Rajshahi")</f>
        <v>Rajshahi</v>
      </c>
      <c r="E92" s="1" t="str">
        <f ca="1">IFERROR(__xludf.DUMMYFUNCTION("""COMPUTED_VALUE"""),"Matihar")</f>
        <v>Matihar</v>
      </c>
      <c r="F92" s="1" t="str">
        <f ca="1">IFERROR(__xludf.DUMMYFUNCTION("""COMPUTED_VALUE"""),"Flour,Rice,Lentil,Soybean Oil,Salt,Sugar,Eggs,Chicken,Potato,Eggplant,Onion,Green Chilli")</f>
        <v>Flour,Rice,Lentil,Soybean Oil,Salt,Sugar,Eggs,Chicken,Potato,Eggplant,Onion,Green Chilli</v>
      </c>
      <c r="G92" s="1">
        <f ca="1">IFERROR(__xludf.DUMMYFUNCTION("""COMPUTED_VALUE"""),75)</f>
        <v>75</v>
      </c>
      <c r="H92" s="1"/>
      <c r="I92" s="1" t="str">
        <f ca="1">IFERROR(__xludf.DUMMYFUNCTION("""COMPUTED_VALUE"""),"Loose")</f>
        <v>Loose</v>
      </c>
      <c r="J92" s="1" t="str">
        <f ca="1">IFERROR(__xludf.DUMMYFUNCTION("""COMPUTED_VALUE"""),"Miniket")</f>
        <v>Miniket</v>
      </c>
      <c r="K92" s="1" t="str">
        <f ca="1">IFERROR(__xludf.DUMMYFUNCTION("""COMPUTED_VALUE"""),"Traditional Shop")</f>
        <v>Traditional Shop</v>
      </c>
      <c r="L92" s="1"/>
      <c r="M92" s="1">
        <f ca="1">IFERROR(__xludf.DUMMYFUNCTION("""COMPUTED_VALUE"""),40)</f>
        <v>40</v>
      </c>
      <c r="N92" s="1"/>
      <c r="O92" s="1" t="str">
        <f ca="1">IFERROR(__xludf.DUMMYFUNCTION("""COMPUTED_VALUE"""),"Loose")</f>
        <v>Loose</v>
      </c>
      <c r="P92" s="1" t="str">
        <f ca="1">IFERROR(__xludf.DUMMYFUNCTION("""COMPUTED_VALUE"""),"Traditional Shop")</f>
        <v>Traditional Shop</v>
      </c>
      <c r="Q92" s="1"/>
      <c r="R92" s="1">
        <f ca="1">IFERROR(__xludf.DUMMYFUNCTION("""COMPUTED_VALUE"""),130)</f>
        <v>130</v>
      </c>
      <c r="S92" s="1"/>
      <c r="T92" s="1" t="str">
        <f ca="1">IFERROR(__xludf.DUMMYFUNCTION("""COMPUTED_VALUE"""),"Loose")</f>
        <v>Loose</v>
      </c>
      <c r="U92" s="1" t="str">
        <f ca="1">IFERROR(__xludf.DUMMYFUNCTION("""COMPUTED_VALUE"""),"Traditional Shop")</f>
        <v>Traditional Shop</v>
      </c>
      <c r="V92" s="1"/>
      <c r="W92" s="1">
        <f ca="1">IFERROR(__xludf.DUMMYFUNCTION("""COMPUTED_VALUE"""),170)</f>
        <v>170</v>
      </c>
      <c r="X92" s="1"/>
      <c r="Y92" s="1" t="str">
        <f ca="1">IFERROR(__xludf.DUMMYFUNCTION("""COMPUTED_VALUE"""),"Loose")</f>
        <v>Loose</v>
      </c>
      <c r="Z92" s="1" t="str">
        <f ca="1">IFERROR(__xludf.DUMMYFUNCTION("""COMPUTED_VALUE"""),"Traditional Shop")</f>
        <v>Traditional Shop</v>
      </c>
      <c r="AA92" s="1"/>
      <c r="AB92" s="1">
        <f ca="1">IFERROR(__xludf.DUMMYFUNCTION("""COMPUTED_VALUE"""),40)</f>
        <v>40</v>
      </c>
      <c r="AC92" s="1"/>
      <c r="AD92" s="1" t="str">
        <f ca="1">IFERROR(__xludf.DUMMYFUNCTION("""COMPUTED_VALUE"""),"Packet")</f>
        <v>Packet</v>
      </c>
      <c r="AE92" s="1" t="str">
        <f ca="1">IFERROR(__xludf.DUMMYFUNCTION("""COMPUTED_VALUE"""),"Traditional Shop")</f>
        <v>Traditional Shop</v>
      </c>
      <c r="AF92" s="1"/>
      <c r="AG92" s="1">
        <f ca="1">IFERROR(__xludf.DUMMYFUNCTION("""COMPUTED_VALUE"""),130)</f>
        <v>130</v>
      </c>
      <c r="AH92" s="1"/>
      <c r="AI92" s="1" t="str">
        <f ca="1">IFERROR(__xludf.DUMMYFUNCTION("""COMPUTED_VALUE"""),"Deshi")</f>
        <v>Deshi</v>
      </c>
      <c r="AJ92" s="1" t="str">
        <f ca="1">IFERROR(__xludf.DUMMYFUNCTION("""COMPUTED_VALUE"""),"Loose")</f>
        <v>Loose</v>
      </c>
      <c r="AK92" s="1" t="str">
        <f ca="1">IFERROR(__xludf.DUMMYFUNCTION("""COMPUTED_VALUE"""),"Traditional Shop")</f>
        <v>Traditional Shop</v>
      </c>
      <c r="AL92" s="1"/>
      <c r="AM92" s="1">
        <f ca="1">IFERROR(__xludf.DUMMYFUNCTION("""COMPUTED_VALUE"""),45)</f>
        <v>45</v>
      </c>
      <c r="AN92" s="1"/>
      <c r="AO92" s="1" t="str">
        <f ca="1">IFERROR(__xludf.DUMMYFUNCTION("""COMPUTED_VALUE"""),"Traditional Shop")</f>
        <v>Traditional Shop</v>
      </c>
      <c r="AP92" s="1"/>
      <c r="AQ92" s="1">
        <f ca="1">IFERROR(__xludf.DUMMYFUNCTION("""COMPUTED_VALUE"""),160)</f>
        <v>160</v>
      </c>
      <c r="AR92" s="1"/>
      <c r="AS92" s="1" t="str">
        <f ca="1">IFERROR(__xludf.DUMMYFUNCTION("""COMPUTED_VALUE"""),"Processed without skin")</f>
        <v>Processed without skin</v>
      </c>
      <c r="AT92" s="1" t="str">
        <f ca="1">IFERROR(__xludf.DUMMYFUNCTION("""COMPUTED_VALUE"""),"Traditional Shop")</f>
        <v>Traditional Shop</v>
      </c>
      <c r="AU92" s="1"/>
      <c r="AV92" s="1">
        <f ca="1">IFERROR(__xludf.DUMMYFUNCTION("""COMPUTED_VALUE"""),60)</f>
        <v>60</v>
      </c>
      <c r="AW92" s="1"/>
      <c r="AX92" s="1" t="str">
        <f ca="1">IFERROR(__xludf.DUMMYFUNCTION("""COMPUTED_VALUE"""),"New Potato")</f>
        <v>New Potato</v>
      </c>
      <c r="AY92" s="1" t="str">
        <f ca="1">IFERROR(__xludf.DUMMYFUNCTION("""COMPUTED_VALUE"""),"Traditional Shop")</f>
        <v>Traditional Shop</v>
      </c>
      <c r="AZ92" s="1"/>
      <c r="BA92" s="1">
        <f ca="1">IFERROR(__xludf.DUMMYFUNCTION("""COMPUTED_VALUE"""),40)</f>
        <v>40</v>
      </c>
      <c r="BB92" s="1"/>
      <c r="BC92" s="1" t="str">
        <f ca="1">IFERROR(__xludf.DUMMYFUNCTION("""COMPUTED_VALUE"""),"Deshi")</f>
        <v>Deshi</v>
      </c>
      <c r="BD92" s="1" t="str">
        <f ca="1">IFERROR(__xludf.DUMMYFUNCTION("""COMPUTED_VALUE"""),"Traditional Shop")</f>
        <v>Traditional Shop</v>
      </c>
      <c r="BE92" s="1"/>
      <c r="BF92" s="1">
        <f ca="1">IFERROR(__xludf.DUMMYFUNCTION("""COMPUTED_VALUE"""),60)</f>
        <v>60</v>
      </c>
      <c r="BG92" s="1"/>
      <c r="BH92" s="1" t="str">
        <f ca="1">IFERROR(__xludf.DUMMYFUNCTION("""COMPUTED_VALUE"""),"Deshi")</f>
        <v>Deshi</v>
      </c>
      <c r="BI92" s="1" t="str">
        <f ca="1">IFERROR(__xludf.DUMMYFUNCTION("""COMPUTED_VALUE"""),"Traditional Shop")</f>
        <v>Traditional Shop</v>
      </c>
      <c r="BJ92" s="1"/>
      <c r="BK92" s="1">
        <f ca="1">IFERROR(__xludf.DUMMYFUNCTION("""COMPUTED_VALUE"""),80)</f>
        <v>80</v>
      </c>
      <c r="BL92" s="1"/>
      <c r="BM92" s="1" t="str">
        <f ca="1">IFERROR(__xludf.DUMMYFUNCTION("""COMPUTED_VALUE"""),"Traditional Shop")</f>
        <v>Traditional Shop</v>
      </c>
      <c r="BN92" s="1"/>
      <c r="BO92" s="1"/>
    </row>
    <row r="93" spans="1:67">
      <c r="A93" s="1" t="str">
        <f ca="1">IFERROR(__xludf.DUMMYFUNCTION("""COMPUTED_VALUE"""),"2cf3ab95-3d0b-4321-8988-a56986ec3fa3")</f>
        <v>2cf3ab95-3d0b-4321-8988-a56986ec3fa3</v>
      </c>
      <c r="B93" s="2">
        <f ca="1">IFERROR(__xludf.DUMMYFUNCTION("""COMPUTED_VALUE"""),45652.2729861111)</f>
        <v>45652.2729861111</v>
      </c>
      <c r="C93" s="3" t="s">
        <v>46</v>
      </c>
      <c r="D93" s="1" t="str">
        <f ca="1">IFERROR(__xludf.DUMMYFUNCTION("""COMPUTED_VALUE"""),"Barisal")</f>
        <v>Barisal</v>
      </c>
      <c r="E93" s="1" t="str">
        <f ca="1">IFERROR(__xludf.DUMMYFUNCTION("""COMPUTED_VALUE"""),"Babuganj")</f>
        <v>Babuganj</v>
      </c>
      <c r="F93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93" s="1">
        <f ca="1">IFERROR(__xludf.DUMMYFUNCTION("""COMPUTED_VALUE"""),75)</f>
        <v>75</v>
      </c>
      <c r="H93" s="1"/>
      <c r="I93" s="1" t="str">
        <f ca="1">IFERROR(__xludf.DUMMYFUNCTION("""COMPUTED_VALUE"""),"Loose")</f>
        <v>Loose</v>
      </c>
      <c r="J93" s="1" t="str">
        <f ca="1">IFERROR(__xludf.DUMMYFUNCTION("""COMPUTED_VALUE"""),"Miniket")</f>
        <v>Miniket</v>
      </c>
      <c r="K93" s="1" t="str">
        <f ca="1">IFERROR(__xludf.DUMMYFUNCTION("""COMPUTED_VALUE"""),"Traditional Shop")</f>
        <v>Traditional Shop</v>
      </c>
      <c r="L93" s="1"/>
      <c r="M93" s="1">
        <f ca="1">IFERROR(__xludf.DUMMYFUNCTION("""COMPUTED_VALUE"""),65)</f>
        <v>65</v>
      </c>
      <c r="N93" s="1"/>
      <c r="O93" s="1" t="str">
        <f ca="1">IFERROR(__xludf.DUMMYFUNCTION("""COMPUTED_VALUE"""),"Packet")</f>
        <v>Packet</v>
      </c>
      <c r="P93" s="1" t="str">
        <f ca="1">IFERROR(__xludf.DUMMYFUNCTION("""COMPUTED_VALUE"""),"Traditional Shop")</f>
        <v>Traditional Shop</v>
      </c>
      <c r="Q93" s="1"/>
      <c r="R93" s="1">
        <f ca="1">IFERROR(__xludf.DUMMYFUNCTION("""COMPUTED_VALUE"""),110)</f>
        <v>110</v>
      </c>
      <c r="S93" s="1"/>
      <c r="T93" s="1" t="str">
        <f ca="1">IFERROR(__xludf.DUMMYFUNCTION("""COMPUTED_VALUE"""),"Loose")</f>
        <v>Loose</v>
      </c>
      <c r="U93" s="1" t="str">
        <f ca="1">IFERROR(__xludf.DUMMYFUNCTION("""COMPUTED_VALUE"""),"Traditional Shop")</f>
        <v>Traditional Shop</v>
      </c>
      <c r="V93" s="1"/>
      <c r="W93" s="1">
        <f ca="1">IFERROR(__xludf.DUMMYFUNCTION("""COMPUTED_VALUE"""),200)</f>
        <v>200</v>
      </c>
      <c r="X93" s="1"/>
      <c r="Y93" s="1" t="str">
        <f ca="1">IFERROR(__xludf.DUMMYFUNCTION("""COMPUTED_VALUE"""),"Bottle")</f>
        <v>Bottle</v>
      </c>
      <c r="Z93" s="1" t="str">
        <f ca="1">IFERROR(__xludf.DUMMYFUNCTION("""COMPUTED_VALUE"""),"Traditional Shop")</f>
        <v>Traditional Shop</v>
      </c>
      <c r="AA93" s="1"/>
      <c r="AB93" s="1">
        <f ca="1">IFERROR(__xludf.DUMMYFUNCTION("""COMPUTED_VALUE"""),40)</f>
        <v>40</v>
      </c>
      <c r="AC93" s="1"/>
      <c r="AD93" s="1" t="str">
        <f ca="1">IFERROR(__xludf.DUMMYFUNCTION("""COMPUTED_VALUE"""),"Packet")</f>
        <v>Packet</v>
      </c>
      <c r="AE93" s="1" t="str">
        <f ca="1">IFERROR(__xludf.DUMMYFUNCTION("""COMPUTED_VALUE"""),"Traditional Shop")</f>
        <v>Traditional Shop</v>
      </c>
      <c r="AF93" s="1"/>
      <c r="AG93" s="1">
        <f ca="1">IFERROR(__xludf.DUMMYFUNCTION("""COMPUTED_VALUE"""),130)</f>
        <v>130</v>
      </c>
      <c r="AH93" s="1"/>
      <c r="AI93" s="1" t="str">
        <f ca="1">IFERROR(__xludf.DUMMYFUNCTION("""COMPUTED_VALUE"""),"Deshi")</f>
        <v>Deshi</v>
      </c>
      <c r="AJ93" s="1" t="str">
        <f ca="1">IFERROR(__xludf.DUMMYFUNCTION("""COMPUTED_VALUE"""),"Loose")</f>
        <v>Loose</v>
      </c>
      <c r="AK93" s="1" t="str">
        <f ca="1">IFERROR(__xludf.DUMMYFUNCTION("""COMPUTED_VALUE"""),"Traditional Shop")</f>
        <v>Traditional Shop</v>
      </c>
      <c r="AL93" s="1"/>
      <c r="AM93" s="1">
        <f ca="1">IFERROR(__xludf.DUMMYFUNCTION("""COMPUTED_VALUE"""),50)</f>
        <v>50</v>
      </c>
      <c r="AN93" s="1"/>
      <c r="AO93" s="1" t="str">
        <f ca="1">IFERROR(__xludf.DUMMYFUNCTION("""COMPUTED_VALUE"""),"Traditional Shop")</f>
        <v>Traditional Shop</v>
      </c>
      <c r="AP93" s="1"/>
      <c r="AQ93" s="1">
        <f ca="1">IFERROR(__xludf.DUMMYFUNCTION("""COMPUTED_VALUE"""),300)</f>
        <v>300</v>
      </c>
      <c r="AR93" s="1"/>
      <c r="AS93" s="1"/>
      <c r="AT93" s="1" t="str">
        <f ca="1">IFERROR(__xludf.DUMMYFUNCTION("""COMPUTED_VALUE"""),"Traditional Shop")</f>
        <v>Traditional Shop</v>
      </c>
      <c r="AU93" s="1"/>
      <c r="AV93" s="1">
        <f ca="1">IFERROR(__xludf.DUMMYFUNCTION("""COMPUTED_VALUE"""),60)</f>
        <v>60</v>
      </c>
      <c r="AW93" s="1"/>
      <c r="AX93" s="1" t="str">
        <f ca="1">IFERROR(__xludf.DUMMYFUNCTION("""COMPUTED_VALUE"""),"New Potato")</f>
        <v>New Potato</v>
      </c>
      <c r="AY93" s="1" t="str">
        <f ca="1">IFERROR(__xludf.DUMMYFUNCTION("""COMPUTED_VALUE"""),"Traditional Shop")</f>
        <v>Traditional Shop</v>
      </c>
      <c r="AZ93" s="1"/>
      <c r="BA93" s="1">
        <f ca="1">IFERROR(__xludf.DUMMYFUNCTION("""COMPUTED_VALUE"""),60)</f>
        <v>60</v>
      </c>
      <c r="BB93" s="1"/>
      <c r="BC93" s="1" t="str">
        <f ca="1">IFERROR(__xludf.DUMMYFUNCTION("""COMPUTED_VALUE"""),"দেশি")</f>
        <v>দেশি</v>
      </c>
      <c r="BD93" s="1" t="str">
        <f ca="1">IFERROR(__xludf.DUMMYFUNCTION("""COMPUTED_VALUE"""),"Traditional Shop")</f>
        <v>Traditional Shop</v>
      </c>
      <c r="BE93" s="1"/>
      <c r="BF93" s="1">
        <f ca="1">IFERROR(__xludf.DUMMYFUNCTION("""COMPUTED_VALUE"""),90)</f>
        <v>90</v>
      </c>
      <c r="BG93" s="1"/>
      <c r="BH93" s="1" t="str">
        <f ca="1">IFERROR(__xludf.DUMMYFUNCTION("""COMPUTED_VALUE"""),"Deshi")</f>
        <v>Deshi</v>
      </c>
      <c r="BI93" s="1" t="str">
        <f ca="1">IFERROR(__xludf.DUMMYFUNCTION("""COMPUTED_VALUE"""),"Traditional Shop")</f>
        <v>Traditional Shop</v>
      </c>
      <c r="BJ93" s="1"/>
      <c r="BK93" s="1">
        <f ca="1">IFERROR(__xludf.DUMMYFUNCTION("""COMPUTED_VALUE"""),60)</f>
        <v>60</v>
      </c>
      <c r="BL93" s="1"/>
      <c r="BM93" s="1" t="str">
        <f ca="1">IFERROR(__xludf.DUMMYFUNCTION("""COMPUTED_VALUE"""),"Traditional Shop")</f>
        <v>Traditional Shop</v>
      </c>
      <c r="BN93" s="1"/>
      <c r="BO93" s="1"/>
    </row>
    <row r="94" spans="1:67">
      <c r="A94" s="1" t="str">
        <f ca="1">IFERROR(__xludf.DUMMYFUNCTION("""COMPUTED_VALUE"""),"b85ff01e-3e9b-4e7f-aa14-1a3f80fa90ca")</f>
        <v>b85ff01e-3e9b-4e7f-aa14-1a3f80fa90ca</v>
      </c>
      <c r="B94" s="2">
        <f ca="1">IFERROR(__xludf.DUMMYFUNCTION("""COMPUTED_VALUE"""),45652.4938425925)</f>
        <v>45652.493842592499</v>
      </c>
      <c r="C94" s="3" t="s">
        <v>47</v>
      </c>
      <c r="D94" s="1" t="str">
        <f ca="1">IFERROR(__xludf.DUMMYFUNCTION("""COMPUTED_VALUE"""),"Dhaka")</f>
        <v>Dhaka</v>
      </c>
      <c r="E94" s="1" t="str">
        <f ca="1">IFERROR(__xludf.DUMMYFUNCTION("""COMPUTED_VALUE"""),"Demra")</f>
        <v>Demra</v>
      </c>
      <c r="F94" s="1" t="str">
        <f ca="1">IFERROR(__xludf.DUMMYFUNCTION("""COMPUTED_VALUE"""),"Rice,Flour,Lentil,Soybean Oil,Salt,Sugar,Eggs,Potato,Eggplant,Onion,Green Chilli,Chicken")</f>
        <v>Rice,Flour,Lentil,Soybean Oil,Salt,Sugar,Eggs,Potato,Eggplant,Onion,Green Chilli,Chicken</v>
      </c>
      <c r="G94" s="1">
        <f ca="1">IFERROR(__xludf.DUMMYFUNCTION("""COMPUTED_VALUE"""),80)</f>
        <v>80</v>
      </c>
      <c r="H94" s="1"/>
      <c r="I94" s="1"/>
      <c r="J94" s="1" t="str">
        <f ca="1">IFERROR(__xludf.DUMMYFUNCTION("""COMPUTED_VALUE"""),"Nazirshail")</f>
        <v>Nazirshail</v>
      </c>
      <c r="K94" s="1" t="str">
        <f ca="1">IFERROR(__xludf.DUMMYFUNCTION("""COMPUTED_VALUE"""),"Traditional Shop")</f>
        <v>Traditional Shop</v>
      </c>
      <c r="L94" s="1"/>
      <c r="M94" s="1">
        <f ca="1">IFERROR(__xludf.DUMMYFUNCTION("""COMPUTED_VALUE"""),55)</f>
        <v>55</v>
      </c>
      <c r="N94" s="1"/>
      <c r="O94" s="1"/>
      <c r="P94" s="1" t="str">
        <f ca="1">IFERROR(__xludf.DUMMYFUNCTION("""COMPUTED_VALUE"""),"Traditional Shop")</f>
        <v>Traditional Shop</v>
      </c>
      <c r="Q94" s="1"/>
      <c r="R94" s="1">
        <f ca="1">IFERROR(__xludf.DUMMYFUNCTION("""COMPUTED_VALUE"""),120)</f>
        <v>120</v>
      </c>
      <c r="S94" s="1"/>
      <c r="T94" s="1"/>
      <c r="U94" s="1" t="str">
        <f ca="1">IFERROR(__xludf.DUMMYFUNCTION("""COMPUTED_VALUE"""),"Traditional Shop")</f>
        <v>Traditional Shop</v>
      </c>
      <c r="V94" s="1"/>
      <c r="W94" s="1">
        <f ca="1">IFERROR(__xludf.DUMMYFUNCTION("""COMPUTED_VALUE"""),200)</f>
        <v>200</v>
      </c>
      <c r="X94" s="1"/>
      <c r="Y94" s="1"/>
      <c r="Z94" s="1" t="str">
        <f ca="1">IFERROR(__xludf.DUMMYFUNCTION("""COMPUTED_VALUE"""),"Traditional Shop")</f>
        <v>Traditional Shop</v>
      </c>
      <c r="AA94" s="1"/>
      <c r="AB94" s="1">
        <f ca="1">IFERROR(__xludf.DUMMYFUNCTION("""COMPUTED_VALUE"""),40)</f>
        <v>40</v>
      </c>
      <c r="AC94" s="1"/>
      <c r="AD94" s="1"/>
      <c r="AE94" s="1" t="str">
        <f ca="1">IFERROR(__xludf.DUMMYFUNCTION("""COMPUTED_VALUE"""),"Traditional Shop")</f>
        <v>Traditional Shop</v>
      </c>
      <c r="AF94" s="1"/>
      <c r="AG94" s="1">
        <f ca="1">IFERROR(__xludf.DUMMYFUNCTION("""COMPUTED_VALUE"""),145)</f>
        <v>145</v>
      </c>
      <c r="AH94" s="1"/>
      <c r="AI94" s="1" t="str">
        <f ca="1">IFERROR(__xludf.DUMMYFUNCTION("""COMPUTED_VALUE"""),"Indian")</f>
        <v>Indian</v>
      </c>
      <c r="AJ94" s="1"/>
      <c r="AK94" s="1" t="str">
        <f ca="1">IFERROR(__xludf.DUMMYFUNCTION("""COMPUTED_VALUE"""),"Traditional Shop")</f>
        <v>Traditional Shop</v>
      </c>
      <c r="AL94" s="1"/>
      <c r="AM94" s="1">
        <f ca="1">IFERROR(__xludf.DUMMYFUNCTION("""COMPUTED_VALUE"""),60)</f>
        <v>60</v>
      </c>
      <c r="AN94" s="1"/>
      <c r="AO94" s="1" t="str">
        <f ca="1">IFERROR(__xludf.DUMMYFUNCTION("""COMPUTED_VALUE"""),"Traditional Shop")</f>
        <v>Traditional Shop</v>
      </c>
      <c r="AP94" s="1"/>
      <c r="AQ94" s="1">
        <f ca="1">IFERROR(__xludf.DUMMYFUNCTION("""COMPUTED_VALUE"""),190)</f>
        <v>190</v>
      </c>
      <c r="AR94" s="1"/>
      <c r="AS94" s="1" t="str">
        <f ca="1">IFERROR(__xludf.DUMMYFUNCTION("""COMPUTED_VALUE"""),"Processed without skin")</f>
        <v>Processed without skin</v>
      </c>
      <c r="AT94" s="1" t="str">
        <f ca="1">IFERROR(__xludf.DUMMYFUNCTION("""COMPUTED_VALUE"""),"Traditional Shop")</f>
        <v>Traditional Shop</v>
      </c>
      <c r="AU94" s="1"/>
      <c r="AV94" s="1">
        <f ca="1">IFERROR(__xludf.DUMMYFUNCTION("""COMPUTED_VALUE"""),50)</f>
        <v>50</v>
      </c>
      <c r="AW94" s="1"/>
      <c r="AX94" s="1" t="str">
        <f ca="1">IFERROR(__xludf.DUMMYFUNCTION("""COMPUTED_VALUE"""),"New Potato")</f>
        <v>New Potato</v>
      </c>
      <c r="AY94" s="1" t="str">
        <f ca="1">IFERROR(__xludf.DUMMYFUNCTION("""COMPUTED_VALUE"""),"Traditional Shop")</f>
        <v>Traditional Shop</v>
      </c>
      <c r="AZ94" s="1"/>
      <c r="BA94" s="1">
        <f ca="1">IFERROR(__xludf.DUMMYFUNCTION("""COMPUTED_VALUE"""),70)</f>
        <v>70</v>
      </c>
      <c r="BB94" s="1"/>
      <c r="BC94" s="1" t="str">
        <f ca="1">IFERROR(__xludf.DUMMYFUNCTION("""COMPUTED_VALUE"""),"Round")</f>
        <v>Round</v>
      </c>
      <c r="BD94" s="1" t="str">
        <f ca="1">IFERROR(__xludf.DUMMYFUNCTION("""COMPUTED_VALUE"""),"Traditional Shop")</f>
        <v>Traditional Shop</v>
      </c>
      <c r="BE94" s="1"/>
      <c r="BF94" s="1">
        <f ca="1">IFERROR(__xludf.DUMMYFUNCTION("""COMPUTED_VALUE"""),80)</f>
        <v>80</v>
      </c>
      <c r="BG94" s="1"/>
      <c r="BH94" s="1" t="str">
        <f ca="1">IFERROR(__xludf.DUMMYFUNCTION("""COMPUTED_VALUE"""),"Indian")</f>
        <v>Indian</v>
      </c>
      <c r="BI94" s="1" t="str">
        <f ca="1">IFERROR(__xludf.DUMMYFUNCTION("""COMPUTED_VALUE"""),"Traditional Shop")</f>
        <v>Traditional Shop</v>
      </c>
      <c r="BJ94" s="1"/>
      <c r="BK94" s="1">
        <f ca="1">IFERROR(__xludf.DUMMYFUNCTION("""COMPUTED_VALUE"""),180)</f>
        <v>180</v>
      </c>
      <c r="BL94" s="1"/>
      <c r="BM94" s="1" t="str">
        <f ca="1">IFERROR(__xludf.DUMMYFUNCTION("""COMPUTED_VALUE"""),"Traditional Shop")</f>
        <v>Traditional Shop</v>
      </c>
      <c r="BN94" s="1"/>
      <c r="BO94" s="1"/>
    </row>
    <row r="95" spans="1:67">
      <c r="A95" s="1" t="str">
        <f ca="1">IFERROR(__xludf.DUMMYFUNCTION("""COMPUTED_VALUE"""),"ac11ee58-38aa-4ae8-b88c-57358b75698a")</f>
        <v>ac11ee58-38aa-4ae8-b88c-57358b75698a</v>
      </c>
      <c r="B95" s="2">
        <f ca="1">IFERROR(__xludf.DUMMYFUNCTION("""COMPUTED_VALUE"""),45652.7651273148)</f>
        <v>45652.7651273148</v>
      </c>
      <c r="C95" s="3" t="s">
        <v>43</v>
      </c>
      <c r="D95" s="1" t="str">
        <f ca="1">IFERROR(__xludf.DUMMYFUNCTION("""COMPUTED_VALUE"""),"Rajshahi")</f>
        <v>Rajshahi</v>
      </c>
      <c r="E95" s="1" t="str">
        <f ca="1">IFERROR(__xludf.DUMMYFUNCTION("""COMPUTED_VALUE"""),"Matihar")</f>
        <v>Matihar</v>
      </c>
      <c r="F95" s="1" t="str">
        <f ca="1">IFERROR(__xludf.DUMMYFUNCTION("""COMPUTED_VALUE"""),"Potato,Green Chilli")</f>
        <v>Potato,Green Chilli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>
        <f ca="1">IFERROR(__xludf.DUMMYFUNCTION("""COMPUTED_VALUE"""),55)</f>
        <v>55</v>
      </c>
      <c r="AW95" s="1"/>
      <c r="AX95" s="1" t="str">
        <f ca="1">IFERROR(__xludf.DUMMYFUNCTION("""COMPUTED_VALUE"""),"New Potato")</f>
        <v>New Potato</v>
      </c>
      <c r="AY95" s="1" t="str">
        <f ca="1">IFERROR(__xludf.DUMMYFUNCTION("""COMPUTED_VALUE"""),"Traditional Shop")</f>
        <v>Traditional Shop</v>
      </c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>
        <f ca="1">IFERROR(__xludf.DUMMYFUNCTION("""COMPUTED_VALUE"""),80)</f>
        <v>80</v>
      </c>
      <c r="BL95" s="1"/>
      <c r="BM95" s="1" t="str">
        <f ca="1">IFERROR(__xludf.DUMMYFUNCTION("""COMPUTED_VALUE"""),"Traditional Shop")</f>
        <v>Traditional Shop</v>
      </c>
      <c r="BN95" s="1"/>
      <c r="BO95" s="1"/>
    </row>
    <row r="96" spans="1:67">
      <c r="A96" s="1" t="str">
        <f ca="1">IFERROR(__xludf.DUMMYFUNCTION("""COMPUTED_VALUE"""),"84751893-635a-410b-bd52-b736911ff443")</f>
        <v>84751893-635a-410b-bd52-b736911ff443</v>
      </c>
      <c r="B96" s="2">
        <f ca="1">IFERROR(__xludf.DUMMYFUNCTION("""COMPUTED_VALUE"""),45652.7817013888)</f>
        <v>45652.781701388798</v>
      </c>
      <c r="C96" s="3" t="s">
        <v>48</v>
      </c>
      <c r="D96" s="1" t="str">
        <f ca="1">IFERROR(__xludf.DUMMYFUNCTION("""COMPUTED_VALUE"""),"Nawabganj")</f>
        <v>Nawabganj</v>
      </c>
      <c r="E96" s="1" t="str">
        <f ca="1">IFERROR(__xludf.DUMMYFUNCTION("""COMPUTED_VALUE"""),"Shibganj")</f>
        <v>Shibganj</v>
      </c>
      <c r="F96" s="1" t="str">
        <f ca="1">IFERROR(__xludf.DUMMYFUNCTION("""COMPUTED_VALUE"""),"Green Chilli")</f>
        <v>Green Chilli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>
        <f ca="1">IFERROR(__xludf.DUMMYFUNCTION("""COMPUTED_VALUE"""),80)</f>
        <v>80</v>
      </c>
      <c r="BL96" s="1"/>
      <c r="BM96" s="1" t="str">
        <f ca="1">IFERROR(__xludf.DUMMYFUNCTION("""COMPUTED_VALUE"""),"Traditional Shop")</f>
        <v>Traditional Shop</v>
      </c>
      <c r="BN96" s="1"/>
      <c r="BO96" s="1"/>
    </row>
    <row r="97" spans="1:67">
      <c r="A97" s="1" t="str">
        <f ca="1">IFERROR(__xludf.DUMMYFUNCTION("""COMPUTED_VALUE"""),"8a29a073-804d-4e26-ae4e-3984253c711b")</f>
        <v>8a29a073-804d-4e26-ae4e-3984253c711b</v>
      </c>
      <c r="B97" s="2">
        <f ca="1">IFERROR(__xludf.DUMMYFUNCTION("""COMPUTED_VALUE"""),45653.0786921296)</f>
        <v>45653.078692129602</v>
      </c>
      <c r="C97" s="3" t="s">
        <v>18</v>
      </c>
      <c r="D97" s="1" t="str">
        <f ca="1">IFERROR(__xludf.DUMMYFUNCTION("""COMPUTED_VALUE"""),"Gazipur")</f>
        <v>Gazipur</v>
      </c>
      <c r="E97" s="1" t="str">
        <f ca="1">IFERROR(__xludf.DUMMYFUNCTION("""COMPUTED_VALUE"""),"Kapasia")</f>
        <v>Kapasia</v>
      </c>
      <c r="F97" s="1" t="str">
        <f ca="1">IFERROR(__xludf.DUMMYFUNCTION("""COMPUTED_VALUE"""),"Flour,Soybean Oil,Eggs,Chicken,Potato,Green Chilli")</f>
        <v>Flour,Soybean Oil,Eggs,Chicken,Potato,Green Chilli</v>
      </c>
      <c r="G97" s="1"/>
      <c r="H97" s="1"/>
      <c r="I97" s="1"/>
      <c r="J97" s="1"/>
      <c r="K97" s="1"/>
      <c r="L97" s="1"/>
      <c r="M97" s="1">
        <f ca="1">IFERROR(__xludf.DUMMYFUNCTION("""COMPUTED_VALUE"""),55)</f>
        <v>55</v>
      </c>
      <c r="N97" s="1"/>
      <c r="O97" s="1" t="str">
        <f ca="1">IFERROR(__xludf.DUMMYFUNCTION("""COMPUTED_VALUE"""),"Packet")</f>
        <v>Packet</v>
      </c>
      <c r="P97" s="1" t="str">
        <f ca="1">IFERROR(__xludf.DUMMYFUNCTION("""COMPUTED_VALUE"""),"Traditional Shop")</f>
        <v>Traditional Shop</v>
      </c>
      <c r="Q97" s="1"/>
      <c r="R97" s="1"/>
      <c r="S97" s="1"/>
      <c r="T97" s="1"/>
      <c r="U97" s="1"/>
      <c r="V97" s="1"/>
      <c r="W97" s="1">
        <f ca="1">IFERROR(__xludf.DUMMYFUNCTION("""COMPUTED_VALUE"""),190)</f>
        <v>190</v>
      </c>
      <c r="X97" s="1"/>
      <c r="Y97" s="1" t="str">
        <f ca="1">IFERROR(__xludf.DUMMYFUNCTION("""COMPUTED_VALUE"""),"Bottle")</f>
        <v>Bottle</v>
      </c>
      <c r="Z97" s="1" t="str">
        <f ca="1">IFERROR(__xludf.DUMMYFUNCTION("""COMPUTED_VALUE"""),"Traditional Shop")</f>
        <v>Traditional Shop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>
        <f ca="1">IFERROR(__xludf.DUMMYFUNCTION("""COMPUTED_VALUE"""),50)</f>
        <v>50</v>
      </c>
      <c r="AN97" s="1"/>
      <c r="AO97" s="1" t="str">
        <f ca="1">IFERROR(__xludf.DUMMYFUNCTION("""COMPUTED_VALUE"""),"Traditional Shop")</f>
        <v>Traditional Shop</v>
      </c>
      <c r="AP97" s="1"/>
      <c r="AQ97" s="1">
        <f ca="1">IFERROR(__xludf.DUMMYFUNCTION("""COMPUTED_VALUE"""),190)</f>
        <v>190</v>
      </c>
      <c r="AR97" s="1"/>
      <c r="AS97" s="1" t="str">
        <f ca="1">IFERROR(__xludf.DUMMYFUNCTION("""COMPUTED_VALUE"""),"Processed with skin")</f>
        <v>Processed with skin</v>
      </c>
      <c r="AT97" s="1" t="str">
        <f ca="1">IFERROR(__xludf.DUMMYFUNCTION("""COMPUTED_VALUE"""),"Traditional Shop")</f>
        <v>Traditional Shop</v>
      </c>
      <c r="AU97" s="1"/>
      <c r="AV97" s="1">
        <f ca="1">IFERROR(__xludf.DUMMYFUNCTION("""COMPUTED_VALUE"""),70)</f>
        <v>70</v>
      </c>
      <c r="AW97" s="1"/>
      <c r="AX97" s="1" t="str">
        <f ca="1">IFERROR(__xludf.DUMMYFUNCTION("""COMPUTED_VALUE"""),"New Potato")</f>
        <v>New Potato</v>
      </c>
      <c r="AY97" s="1" t="str">
        <f ca="1">IFERROR(__xludf.DUMMYFUNCTION("""COMPUTED_VALUE"""),"Traditional Shop")</f>
        <v>Traditional Shop</v>
      </c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>
        <f ca="1">IFERROR(__xludf.DUMMYFUNCTION("""COMPUTED_VALUE"""),60)</f>
        <v>60</v>
      </c>
      <c r="BL97" s="1"/>
      <c r="BM97" s="1" t="str">
        <f ca="1">IFERROR(__xludf.DUMMYFUNCTION("""COMPUTED_VALUE"""),"Traditional Shop")</f>
        <v>Traditional Shop</v>
      </c>
      <c r="BN97" s="1"/>
      <c r="BO97" s="1"/>
    </row>
    <row r="98" spans="1:67">
      <c r="A98" s="1" t="str">
        <f ca="1">IFERROR(__xludf.DUMMYFUNCTION("""COMPUTED_VALUE"""),"d61fed46-069d-4bf1-8208-7e16ca7ef942")</f>
        <v>d61fed46-069d-4bf1-8208-7e16ca7ef942</v>
      </c>
      <c r="B98" s="2">
        <f ca="1">IFERROR(__xludf.DUMMYFUNCTION("""COMPUTED_VALUE"""),45653.0923726851)</f>
        <v>45653.092372685103</v>
      </c>
      <c r="C98" s="3" t="s">
        <v>20</v>
      </c>
      <c r="D98" s="1" t="str">
        <f ca="1">IFERROR(__xludf.DUMMYFUNCTION("""COMPUTED_VALUE"""),"Comilla")</f>
        <v>Comilla</v>
      </c>
      <c r="E98" s="1" t="str">
        <f ca="1">IFERROR(__xludf.DUMMYFUNCTION("""COMPUTED_VALUE"""),"Comilla Adarsha Sadar")</f>
        <v>Comilla Adarsha Sadar</v>
      </c>
      <c r="F98" s="1" t="str">
        <f ca="1">IFERROR(__xludf.DUMMYFUNCTION("""COMPUTED_VALUE"""),"Rice,Flour,Lentil,Soybean Oil,Salt,Sugar,Eggs,Potato,Onion,Green Chilli")</f>
        <v>Rice,Flour,Lentil,Soybean Oil,Salt,Sugar,Eggs,Potato,Onion,Green Chilli</v>
      </c>
      <c r="G98" s="1">
        <f ca="1">IFERROR(__xludf.DUMMYFUNCTION("""COMPUTED_VALUE"""),65)</f>
        <v>65</v>
      </c>
      <c r="H98" s="1"/>
      <c r="I98" s="1" t="str">
        <f ca="1">IFERROR(__xludf.DUMMYFUNCTION("""COMPUTED_VALUE"""),"Loose")</f>
        <v>Loose</v>
      </c>
      <c r="J98" s="1" t="str">
        <f ca="1">IFERROR(__xludf.DUMMYFUNCTION("""COMPUTED_VALUE"""),"Miniket")</f>
        <v>Miniket</v>
      </c>
      <c r="K98" s="1" t="str">
        <f ca="1">IFERROR(__xludf.DUMMYFUNCTION("""COMPUTED_VALUE"""),"Traditional Shop")</f>
        <v>Traditional Shop</v>
      </c>
      <c r="L98" s="1"/>
      <c r="M98" s="1">
        <f ca="1">IFERROR(__xludf.DUMMYFUNCTION("""COMPUTED_VALUE"""),45)</f>
        <v>45</v>
      </c>
      <c r="N98" s="1"/>
      <c r="O98" s="1" t="str">
        <f ca="1">IFERROR(__xludf.DUMMYFUNCTION("""COMPUTED_VALUE"""),"Packet")</f>
        <v>Packet</v>
      </c>
      <c r="P98" s="1" t="str">
        <f ca="1">IFERROR(__xludf.DUMMYFUNCTION("""COMPUTED_VALUE"""),"Traditional Shop")</f>
        <v>Traditional Shop</v>
      </c>
      <c r="Q98" s="1"/>
      <c r="R98" s="1">
        <f ca="1">IFERROR(__xludf.DUMMYFUNCTION("""COMPUTED_VALUE"""),110)</f>
        <v>110</v>
      </c>
      <c r="S98" s="1"/>
      <c r="T98" s="1" t="str">
        <f ca="1">IFERROR(__xludf.DUMMYFUNCTION("""COMPUTED_VALUE"""),"Loose")</f>
        <v>Loose</v>
      </c>
      <c r="U98" s="1" t="str">
        <f ca="1">IFERROR(__xludf.DUMMYFUNCTION("""COMPUTED_VALUE"""),"Traditional Shop")</f>
        <v>Traditional Shop</v>
      </c>
      <c r="V98" s="1"/>
      <c r="W98" s="1">
        <f ca="1">IFERROR(__xludf.DUMMYFUNCTION("""COMPUTED_VALUE"""),205)</f>
        <v>205</v>
      </c>
      <c r="X98" s="1"/>
      <c r="Y98" s="1" t="str">
        <f ca="1">IFERROR(__xludf.DUMMYFUNCTION("""COMPUTED_VALUE"""),"Bottle")</f>
        <v>Bottle</v>
      </c>
      <c r="Z98" s="1" t="str">
        <f ca="1">IFERROR(__xludf.DUMMYFUNCTION("""COMPUTED_VALUE"""),"Traditional Shop")</f>
        <v>Traditional Shop</v>
      </c>
      <c r="AA98" s="1"/>
      <c r="AB98" s="1">
        <f ca="1">IFERROR(__xludf.DUMMYFUNCTION("""COMPUTED_VALUE"""),40)</f>
        <v>40</v>
      </c>
      <c r="AC98" s="1"/>
      <c r="AD98" s="1" t="str">
        <f ca="1">IFERROR(__xludf.DUMMYFUNCTION("""COMPUTED_VALUE"""),"Packet")</f>
        <v>Packet</v>
      </c>
      <c r="AE98" s="1" t="str">
        <f ca="1">IFERROR(__xludf.DUMMYFUNCTION("""COMPUTED_VALUE"""),"Traditional Shop")</f>
        <v>Traditional Shop</v>
      </c>
      <c r="AF98" s="1"/>
      <c r="AG98" s="1">
        <f ca="1">IFERROR(__xludf.DUMMYFUNCTION("""COMPUTED_VALUE"""),135)</f>
        <v>135</v>
      </c>
      <c r="AH98" s="1"/>
      <c r="AI98" s="1" t="str">
        <f ca="1">IFERROR(__xludf.DUMMYFUNCTION("""COMPUTED_VALUE"""),"Indian")</f>
        <v>Indian</v>
      </c>
      <c r="AJ98" s="1" t="str">
        <f ca="1">IFERROR(__xludf.DUMMYFUNCTION("""COMPUTED_VALUE"""),"Loose")</f>
        <v>Loose</v>
      </c>
      <c r="AK98" s="1" t="str">
        <f ca="1">IFERROR(__xludf.DUMMYFUNCTION("""COMPUTED_VALUE"""),"Traditional Shop")</f>
        <v>Traditional Shop</v>
      </c>
      <c r="AL98" s="1"/>
      <c r="AM98" s="1">
        <f ca="1">IFERROR(__xludf.DUMMYFUNCTION("""COMPUTED_VALUE"""),48)</f>
        <v>48</v>
      </c>
      <c r="AN98" s="1"/>
      <c r="AO98" s="1" t="str">
        <f ca="1">IFERROR(__xludf.DUMMYFUNCTION("""COMPUTED_VALUE"""),"Traditional Shop")</f>
        <v>Traditional Shop</v>
      </c>
      <c r="AP98" s="1"/>
      <c r="AQ98" s="1"/>
      <c r="AR98" s="1"/>
      <c r="AS98" s="1"/>
      <c r="AT98" s="1"/>
      <c r="AU98" s="1"/>
      <c r="AV98" s="1">
        <f ca="1">IFERROR(__xludf.DUMMYFUNCTION("""COMPUTED_VALUE"""),70)</f>
        <v>70</v>
      </c>
      <c r="AW98" s="1"/>
      <c r="AX98" s="1" t="str">
        <f ca="1">IFERROR(__xludf.DUMMYFUNCTION("""COMPUTED_VALUE"""),"New Potato")</f>
        <v>New Potato</v>
      </c>
      <c r="AY98" s="1" t="str">
        <f ca="1">IFERROR(__xludf.DUMMYFUNCTION("""COMPUTED_VALUE"""),"Traditional Shop")</f>
        <v>Traditional Shop</v>
      </c>
      <c r="AZ98" s="1"/>
      <c r="BA98" s="1"/>
      <c r="BB98" s="1"/>
      <c r="BC98" s="1"/>
      <c r="BD98" s="1"/>
      <c r="BE98" s="1"/>
      <c r="BF98" s="1">
        <f ca="1">IFERROR(__xludf.DUMMYFUNCTION("""COMPUTED_VALUE"""),60)</f>
        <v>60</v>
      </c>
      <c r="BG98" s="1"/>
      <c r="BH98" s="1" t="str">
        <f ca="1">IFERROR(__xludf.DUMMYFUNCTION("""COMPUTED_VALUE"""),"Indian")</f>
        <v>Indian</v>
      </c>
      <c r="BI98" s="1" t="str">
        <f ca="1">IFERROR(__xludf.DUMMYFUNCTION("""COMPUTED_VALUE"""),"Traditional Shop")</f>
        <v>Traditional Shop</v>
      </c>
      <c r="BJ98" s="1"/>
      <c r="BK98" s="1">
        <f ca="1">IFERROR(__xludf.DUMMYFUNCTION("""COMPUTED_VALUE"""),80)</f>
        <v>80</v>
      </c>
      <c r="BL98" s="1"/>
      <c r="BM98" s="1" t="str">
        <f ca="1">IFERROR(__xludf.DUMMYFUNCTION("""COMPUTED_VALUE"""),"Traditional Shop")</f>
        <v>Traditional Shop</v>
      </c>
      <c r="BN98" s="1"/>
      <c r="BO98" s="1"/>
    </row>
    <row r="99" spans="1:67">
      <c r="A99" s="1" t="str">
        <f ca="1">IFERROR(__xludf.DUMMYFUNCTION("""COMPUTED_VALUE"""),"4a96ae63-a93f-4830-bf9d-c4503b1389f1")</f>
        <v>4a96ae63-a93f-4830-bf9d-c4503b1389f1</v>
      </c>
      <c r="B99" s="2">
        <f ca="1">IFERROR(__xludf.DUMMYFUNCTION("""COMPUTED_VALUE"""),45653.3898032407)</f>
        <v>45653.389803240701</v>
      </c>
      <c r="C99" s="3" t="s">
        <v>9</v>
      </c>
      <c r="D99" s="1" t="str">
        <f ca="1">IFERROR(__xludf.DUMMYFUNCTION("""COMPUTED_VALUE"""),"Rajshahi")</f>
        <v>Rajshahi</v>
      </c>
      <c r="E99" s="1" t="str">
        <f ca="1">IFERROR(__xludf.DUMMYFUNCTION("""COMPUTED_VALUE"""),"Boalia")</f>
        <v>Boalia</v>
      </c>
      <c r="F99" s="1" t="str">
        <f ca="1">IFERROR(__xludf.DUMMYFUNCTION("""COMPUTED_VALUE"""),"Green Chilli")</f>
        <v>Green Chilli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>
        <f ca="1">IFERROR(__xludf.DUMMYFUNCTION("""COMPUTED_VALUE"""),60)</f>
        <v>60</v>
      </c>
      <c r="BL99" s="1"/>
      <c r="BM99" s="1" t="str">
        <f ca="1">IFERROR(__xludf.DUMMYFUNCTION("""COMPUTED_VALUE"""),"Online/Supershop")</f>
        <v>Online/Supershop</v>
      </c>
      <c r="BN99" s="1" t="str">
        <f ca="1">IFERROR(__xludf.DUMMYFUNCTION("""COMPUTED_VALUE"""),"Shwapno")</f>
        <v>Shwapno</v>
      </c>
      <c r="BO99" s="1" t="str">
        <f ca="1">IFERROR(__xludf.DUMMYFUNCTION("""COMPUTED_VALUE"""),"This price was on offer from 23-26 December. (VAT Excluded) ")</f>
        <v xml:space="preserve">This price was on offer from 23-26 December. (VAT Excluded) </v>
      </c>
    </row>
    <row r="100" spans="1:67">
      <c r="A100" s="1" t="str">
        <f ca="1">IFERROR(__xludf.DUMMYFUNCTION("""COMPUTED_VALUE"""),"e9254abf-a3ef-4ef9-b786-51aed81f9102")</f>
        <v>e9254abf-a3ef-4ef9-b786-51aed81f9102</v>
      </c>
      <c r="B100" s="2">
        <f ca="1">IFERROR(__xludf.DUMMYFUNCTION("""COMPUTED_VALUE"""),45654.0710879629)</f>
        <v>45654.071087962897</v>
      </c>
      <c r="C100" s="3" t="s">
        <v>49</v>
      </c>
      <c r="D100" s="1" t="str">
        <f ca="1">IFERROR(__xludf.DUMMYFUNCTION("""COMPUTED_VALUE"""),"Dhaka")</f>
        <v>Dhaka</v>
      </c>
      <c r="E100" s="1" t="str">
        <f ca="1">IFERROR(__xludf.DUMMYFUNCTION("""COMPUTED_VALUE"""),"Gulshan")</f>
        <v>Gulshan</v>
      </c>
      <c r="F100" s="1" t="str">
        <f ca="1">IFERROR(__xludf.DUMMYFUNCTION("""COMPUTED_VALUE"""),"Onion")</f>
        <v>Onion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>
        <f ca="1">IFERROR(__xludf.DUMMYFUNCTION("""COMPUTED_VALUE"""),120)</f>
        <v>120</v>
      </c>
      <c r="BG100" s="1"/>
      <c r="BH100" s="1" t="str">
        <f ca="1">IFERROR(__xludf.DUMMYFUNCTION("""COMPUTED_VALUE"""),"Deshi")</f>
        <v>Deshi</v>
      </c>
      <c r="BI100" s="1" t="str">
        <f ca="1">IFERROR(__xludf.DUMMYFUNCTION("""COMPUTED_VALUE"""),"Traditional Shop")</f>
        <v>Traditional Shop</v>
      </c>
      <c r="BJ100" s="1"/>
      <c r="BK100" s="1"/>
      <c r="BL100" s="1"/>
      <c r="BM100" s="1"/>
      <c r="BN100" s="1"/>
      <c r="BO100" s="1"/>
    </row>
    <row r="101" spans="1:67">
      <c r="A101" s="1" t="str">
        <f ca="1">IFERROR(__xludf.DUMMYFUNCTION("""COMPUTED_VALUE"""),"9e755371-50f4-4956-a928-1ba72c9b18f1")</f>
        <v>9e755371-50f4-4956-a928-1ba72c9b18f1</v>
      </c>
      <c r="B101" s="2">
        <f ca="1">IFERROR(__xludf.DUMMYFUNCTION("""COMPUTED_VALUE"""),45654.5093055555)</f>
        <v>45654.509305555497</v>
      </c>
      <c r="C101" s="3" t="s">
        <v>50</v>
      </c>
      <c r="D101" s="1" t="str">
        <f ca="1">IFERROR(__xludf.DUMMYFUNCTION("""COMPUTED_VALUE"""),"Nawabganj")</f>
        <v>Nawabganj</v>
      </c>
      <c r="E101" s="1" t="str">
        <f ca="1">IFERROR(__xludf.DUMMYFUNCTION("""COMPUTED_VALUE"""),"Shibganj")</f>
        <v>Shibganj</v>
      </c>
      <c r="F101" s="1" t="str">
        <f ca="1">IFERROR(__xludf.DUMMYFUNCTION("""COMPUTED_VALUE"""),"Soybean Oil,Salt,Eggs,Chicken,Potato,Eggplant,Onion,Green Chilli")</f>
        <v>Soybean Oil,Salt,Eggs,Chicken,Potato,Eggplant,Onion,Green Chilli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>
        <f ca="1">IFERROR(__xludf.DUMMYFUNCTION("""COMPUTED_VALUE"""),172)</f>
        <v>172</v>
      </c>
      <c r="X101" s="1"/>
      <c r="Y101" s="1" t="str">
        <f ca="1">IFERROR(__xludf.DUMMYFUNCTION("""COMPUTED_VALUE"""),"Bottle")</f>
        <v>Bottle</v>
      </c>
      <c r="Z101" s="1" t="str">
        <f ca="1">IFERROR(__xludf.DUMMYFUNCTION("""COMPUTED_VALUE"""),"Traditional Shop")</f>
        <v>Traditional Shop</v>
      </c>
      <c r="AA101" s="1"/>
      <c r="AB101" s="1">
        <f ca="1">IFERROR(__xludf.DUMMYFUNCTION("""COMPUTED_VALUE"""),40)</f>
        <v>40</v>
      </c>
      <c r="AC101" s="1"/>
      <c r="AD101" s="1" t="str">
        <f ca="1">IFERROR(__xludf.DUMMYFUNCTION("""COMPUTED_VALUE"""),"Packet")</f>
        <v>Packet</v>
      </c>
      <c r="AE101" s="1" t="str">
        <f ca="1">IFERROR(__xludf.DUMMYFUNCTION("""COMPUTED_VALUE"""),"Traditional Shop")</f>
        <v>Traditional Shop</v>
      </c>
      <c r="AF101" s="1"/>
      <c r="AG101" s="1"/>
      <c r="AH101" s="1"/>
      <c r="AI101" s="1"/>
      <c r="AJ101" s="1"/>
      <c r="AK101" s="1"/>
      <c r="AL101" s="1"/>
      <c r="AM101" s="1">
        <f ca="1">IFERROR(__xludf.DUMMYFUNCTION("""COMPUTED_VALUE"""),60)</f>
        <v>60</v>
      </c>
      <c r="AN101" s="1"/>
      <c r="AO101" s="1" t="str">
        <f ca="1">IFERROR(__xludf.DUMMYFUNCTION("""COMPUTED_VALUE"""),"Traditional Shop")</f>
        <v>Traditional Shop</v>
      </c>
      <c r="AP101" s="1"/>
      <c r="AQ101" s="1">
        <f ca="1">IFERROR(__xludf.DUMMYFUNCTION("""COMPUTED_VALUE"""),315)</f>
        <v>315</v>
      </c>
      <c r="AR101" s="1"/>
      <c r="AS101" s="1" t="str">
        <f ca="1">IFERROR(__xludf.DUMMYFUNCTION("""COMPUTED_VALUE"""),"Live")</f>
        <v>Live</v>
      </c>
      <c r="AT101" s="1" t="str">
        <f ca="1">IFERROR(__xludf.DUMMYFUNCTION("""COMPUTED_VALUE"""),"Traditional Shop")</f>
        <v>Traditional Shop</v>
      </c>
      <c r="AU101" s="1"/>
      <c r="AV101" s="1">
        <f ca="1">IFERROR(__xludf.DUMMYFUNCTION("""COMPUTED_VALUE"""),60)</f>
        <v>60</v>
      </c>
      <c r="AW101" s="1"/>
      <c r="AX101" s="1" t="str">
        <f ca="1">IFERROR(__xludf.DUMMYFUNCTION("""COMPUTED_VALUE"""),"New Potato")</f>
        <v>New Potato</v>
      </c>
      <c r="AY101" s="1" t="str">
        <f ca="1">IFERROR(__xludf.DUMMYFUNCTION("""COMPUTED_VALUE"""),"Traditional Shop")</f>
        <v>Traditional Shop</v>
      </c>
      <c r="AZ101" s="1"/>
      <c r="BA101" s="1">
        <f ca="1">IFERROR(__xludf.DUMMYFUNCTION("""COMPUTED_VALUE"""),20)</f>
        <v>20</v>
      </c>
      <c r="BB101" s="1"/>
      <c r="BC101" s="1" t="str">
        <f ca="1">IFERROR(__xludf.DUMMYFUNCTION("""COMPUTED_VALUE"""),"দেশি ")</f>
        <v xml:space="preserve">দেশি </v>
      </c>
      <c r="BD101" s="1" t="str">
        <f ca="1">IFERROR(__xludf.DUMMYFUNCTION("""COMPUTED_VALUE"""),"Traditional Shop")</f>
        <v>Traditional Shop</v>
      </c>
      <c r="BE101" s="1"/>
      <c r="BF101" s="1">
        <f ca="1">IFERROR(__xludf.DUMMYFUNCTION("""COMPUTED_VALUE"""),40)</f>
        <v>40</v>
      </c>
      <c r="BG101" s="1"/>
      <c r="BH101" s="1" t="str">
        <f ca="1">IFERROR(__xludf.DUMMYFUNCTION("""COMPUTED_VALUE"""),"Deshi")</f>
        <v>Deshi</v>
      </c>
      <c r="BI101" s="1" t="str">
        <f ca="1">IFERROR(__xludf.DUMMYFUNCTION("""COMPUTED_VALUE"""),"Traditional Shop")</f>
        <v>Traditional Shop</v>
      </c>
      <c r="BJ101" s="1"/>
      <c r="BK101" s="1">
        <f ca="1">IFERROR(__xludf.DUMMYFUNCTION("""COMPUTED_VALUE"""),80)</f>
        <v>80</v>
      </c>
      <c r="BL101" s="1"/>
      <c r="BM101" s="1" t="str">
        <f ca="1">IFERROR(__xludf.DUMMYFUNCTION("""COMPUTED_VALUE"""),"Traditional Shop")</f>
        <v>Traditional Shop</v>
      </c>
      <c r="BN101" s="1"/>
      <c r="BO101" s="1"/>
    </row>
    <row r="102" spans="1:67">
      <c r="A102" s="1" t="str">
        <f ca="1">IFERROR(__xludf.DUMMYFUNCTION("""COMPUTED_VALUE"""),"64d52195-28e0-47d5-8271-59389ac9335a")</f>
        <v>64d52195-28e0-47d5-8271-59389ac9335a</v>
      </c>
      <c r="B102" s="2">
        <f ca="1">IFERROR(__xludf.DUMMYFUNCTION("""COMPUTED_VALUE"""),45654.5202777777)</f>
        <v>45654.520277777701</v>
      </c>
      <c r="C102" s="3" t="s">
        <v>1</v>
      </c>
      <c r="D102" s="1" t="str">
        <f ca="1">IFERROR(__xludf.DUMMYFUNCTION("""COMPUTED_VALUE"""),"Bogra")</f>
        <v>Bogra</v>
      </c>
      <c r="E102" s="1" t="str">
        <f ca="1">IFERROR(__xludf.DUMMYFUNCTION("""COMPUTED_VALUE"""),"Nandigram")</f>
        <v>Nandigram</v>
      </c>
      <c r="F102" s="1" t="str">
        <f ca="1">IFERROR(__xludf.DUMMYFUNCTION("""COMPUTED_VALUE"""),"Flour,Lentil,Soybean Oil,Salt,Sugar,Potato,Onion,Green Chilli")</f>
        <v>Flour,Lentil,Soybean Oil,Salt,Sugar,Potato,Onion,Green Chilli</v>
      </c>
      <c r="G102" s="1"/>
      <c r="H102" s="1"/>
      <c r="I102" s="1"/>
      <c r="J102" s="1"/>
      <c r="K102" s="1"/>
      <c r="L102" s="1"/>
      <c r="M102" s="1">
        <f ca="1">IFERROR(__xludf.DUMMYFUNCTION("""COMPUTED_VALUE"""),60)</f>
        <v>60</v>
      </c>
      <c r="N102" s="1"/>
      <c r="O102" s="1" t="str">
        <f ca="1">IFERROR(__xludf.DUMMYFUNCTION("""COMPUTED_VALUE"""),"Packet")</f>
        <v>Packet</v>
      </c>
      <c r="P102" s="1" t="str">
        <f ca="1">IFERROR(__xludf.DUMMYFUNCTION("""COMPUTED_VALUE"""),"Traditional Shop")</f>
        <v>Traditional Shop</v>
      </c>
      <c r="Q102" s="1"/>
      <c r="R102" s="1">
        <f ca="1">IFERROR(__xludf.DUMMYFUNCTION("""COMPUTED_VALUE"""),140)</f>
        <v>140</v>
      </c>
      <c r="S102" s="1"/>
      <c r="T102" s="1" t="str">
        <f ca="1">IFERROR(__xludf.DUMMYFUNCTION("""COMPUTED_VALUE"""),"Packet")</f>
        <v>Packet</v>
      </c>
      <c r="U102" s="1" t="str">
        <f ca="1">IFERROR(__xludf.DUMMYFUNCTION("""COMPUTED_VALUE"""),"Traditional Shop")</f>
        <v>Traditional Shop</v>
      </c>
      <c r="V102" s="1"/>
      <c r="W102" s="1">
        <f ca="1">IFERROR(__xludf.DUMMYFUNCTION("""COMPUTED_VALUE"""),200)</f>
        <v>200</v>
      </c>
      <c r="X102" s="1"/>
      <c r="Y102" s="1" t="str">
        <f ca="1">IFERROR(__xludf.DUMMYFUNCTION("""COMPUTED_VALUE"""),"Bottle")</f>
        <v>Bottle</v>
      </c>
      <c r="Z102" s="1" t="str">
        <f ca="1">IFERROR(__xludf.DUMMYFUNCTION("""COMPUTED_VALUE"""),"Traditional Shop")</f>
        <v>Traditional Shop</v>
      </c>
      <c r="AA102" s="1"/>
      <c r="AB102" s="1">
        <f ca="1">IFERROR(__xludf.DUMMYFUNCTION("""COMPUTED_VALUE"""),40)</f>
        <v>40</v>
      </c>
      <c r="AC102" s="1"/>
      <c r="AD102" s="1" t="str">
        <f ca="1">IFERROR(__xludf.DUMMYFUNCTION("""COMPUTED_VALUE"""),"Packet")</f>
        <v>Packet</v>
      </c>
      <c r="AE102" s="1" t="str">
        <f ca="1">IFERROR(__xludf.DUMMYFUNCTION("""COMPUTED_VALUE"""),"Traditional Shop")</f>
        <v>Traditional Shop</v>
      </c>
      <c r="AF102" s="1"/>
      <c r="AG102" s="1">
        <f ca="1">IFERROR(__xludf.DUMMYFUNCTION("""COMPUTED_VALUE"""),130)</f>
        <v>130</v>
      </c>
      <c r="AH102" s="1"/>
      <c r="AI102" s="1" t="str">
        <f ca="1">IFERROR(__xludf.DUMMYFUNCTION("""COMPUTED_VALUE"""),"Deshi")</f>
        <v>Deshi</v>
      </c>
      <c r="AJ102" s="1" t="str">
        <f ca="1">IFERROR(__xludf.DUMMYFUNCTION("""COMPUTED_VALUE"""),"Packet")</f>
        <v>Packet</v>
      </c>
      <c r="AK102" s="1" t="str">
        <f ca="1">IFERROR(__xludf.DUMMYFUNCTION("""COMPUTED_VALUE"""),"Traditional Shop")</f>
        <v>Traditional Shop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>
        <f ca="1">IFERROR(__xludf.DUMMYFUNCTION("""COMPUTED_VALUE"""),65)</f>
        <v>65</v>
      </c>
      <c r="AW102" s="1"/>
      <c r="AX102" s="1" t="str">
        <f ca="1">IFERROR(__xludf.DUMMYFUNCTION("""COMPUTED_VALUE"""),"New Potato")</f>
        <v>New Potato</v>
      </c>
      <c r="AY102" s="1" t="str">
        <f ca="1">IFERROR(__xludf.DUMMYFUNCTION("""COMPUTED_VALUE"""),"Traditional Shop")</f>
        <v>Traditional Shop</v>
      </c>
      <c r="AZ102" s="1"/>
      <c r="BA102" s="1"/>
      <c r="BB102" s="1"/>
      <c r="BC102" s="1"/>
      <c r="BD102" s="1"/>
      <c r="BE102" s="1"/>
      <c r="BF102" s="1">
        <f ca="1">IFERROR(__xludf.DUMMYFUNCTION("""COMPUTED_VALUE"""),50)</f>
        <v>50</v>
      </c>
      <c r="BG102" s="1"/>
      <c r="BH102" s="1" t="str">
        <f ca="1">IFERROR(__xludf.DUMMYFUNCTION("""COMPUTED_VALUE"""),"Deshi")</f>
        <v>Deshi</v>
      </c>
      <c r="BI102" s="1" t="str">
        <f ca="1">IFERROR(__xludf.DUMMYFUNCTION("""COMPUTED_VALUE"""),"Traditional Shop")</f>
        <v>Traditional Shop</v>
      </c>
      <c r="BJ102" s="1"/>
      <c r="BK102" s="1">
        <f ca="1">IFERROR(__xludf.DUMMYFUNCTION("""COMPUTED_VALUE"""),60)</f>
        <v>60</v>
      </c>
      <c r="BL102" s="1"/>
      <c r="BM102" s="1" t="str">
        <f ca="1">IFERROR(__xludf.DUMMYFUNCTION("""COMPUTED_VALUE"""),"Traditional Shop")</f>
        <v>Traditional Shop</v>
      </c>
      <c r="BN102" s="1"/>
      <c r="BO102" s="1"/>
    </row>
    <row r="103" spans="1:67">
      <c r="A103" s="1" t="str">
        <f ca="1">IFERROR(__xludf.DUMMYFUNCTION("""COMPUTED_VALUE"""),"1f2399f8-df23-4ade-9d85-fe0ef90581d5")</f>
        <v>1f2399f8-df23-4ade-9d85-fe0ef90581d5</v>
      </c>
      <c r="B103" s="2">
        <f ca="1">IFERROR(__xludf.DUMMYFUNCTION("""COMPUTED_VALUE"""),45655.4549884259)</f>
        <v>45655.454988425903</v>
      </c>
      <c r="C103" s="3" t="s">
        <v>8</v>
      </c>
      <c r="D103" s="1" t="str">
        <f ca="1">IFERROR(__xludf.DUMMYFUNCTION("""COMPUTED_VALUE"""),"Naogaon")</f>
        <v>Naogaon</v>
      </c>
      <c r="E103" s="1" t="str">
        <f ca="1">IFERROR(__xludf.DUMMYFUNCTION("""COMPUTED_VALUE"""),"Dhamoirhat")</f>
        <v>Dhamoirhat</v>
      </c>
      <c r="F103" s="1" t="str">
        <f ca="1">IFERROR(__xludf.DUMMYFUNCTION("""COMPUTED_VALUE"""),"Eggs")</f>
        <v>Eggs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>
        <f ca="1">IFERROR(__xludf.DUMMYFUNCTION("""COMPUTED_VALUE"""),48)</f>
        <v>48</v>
      </c>
      <c r="AN103" s="1"/>
      <c r="AO103" s="1" t="str">
        <f ca="1">IFERROR(__xludf.DUMMYFUNCTION("""COMPUTED_VALUE"""),"Traditional Shop")</f>
        <v>Traditional Shop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>
      <c r="A104" s="1" t="str">
        <f ca="1">IFERROR(__xludf.DUMMYFUNCTION("""COMPUTED_VALUE"""),"111d4957-a14c-4d2c-b71b-510e3e93b106")</f>
        <v>111d4957-a14c-4d2c-b71b-510e3e93b106</v>
      </c>
      <c r="B104" s="2">
        <f ca="1">IFERROR(__xludf.DUMMYFUNCTION("""COMPUTED_VALUE"""),45655.6231018518)</f>
        <v>45655.623101851801</v>
      </c>
      <c r="C104" s="3" t="s">
        <v>38</v>
      </c>
      <c r="D104" s="1" t="str">
        <f ca="1">IFERROR(__xludf.DUMMYFUNCTION("""COMPUTED_VALUE"""),"Rajshahi")</f>
        <v>Rajshahi</v>
      </c>
      <c r="E104" s="1" t="str">
        <f ca="1">IFERROR(__xludf.DUMMYFUNCTION("""COMPUTED_VALUE"""),"Matihar")</f>
        <v>Matihar</v>
      </c>
      <c r="F104" s="1" t="str">
        <f ca="1">IFERROR(__xludf.DUMMYFUNCTION("""COMPUTED_VALUE"""),"Onion")</f>
        <v>Onion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>
        <f ca="1">IFERROR(__xludf.DUMMYFUNCTION("""COMPUTED_VALUE"""),60)</f>
        <v>60</v>
      </c>
      <c r="BG104" s="1"/>
      <c r="BH104" s="1" t="str">
        <f ca="1">IFERROR(__xludf.DUMMYFUNCTION("""COMPUTED_VALUE"""),"Deshi")</f>
        <v>Deshi</v>
      </c>
      <c r="BI104" s="1"/>
      <c r="BJ104" s="1"/>
      <c r="BK104" s="1"/>
      <c r="BL104" s="1"/>
      <c r="BM104" s="1"/>
      <c r="BN104" s="1"/>
      <c r="BO104" s="1"/>
    </row>
    <row r="105" spans="1:67">
      <c r="A105" s="1" t="str">
        <f ca="1">IFERROR(__xludf.DUMMYFUNCTION("""COMPUTED_VALUE"""),"293f4c95-e57b-473f-8e42-32f43a408828")</f>
        <v>293f4c95-e57b-473f-8e42-32f43a408828</v>
      </c>
      <c r="B105" s="2">
        <f ca="1">IFERROR(__xludf.DUMMYFUNCTION("""COMPUTED_VALUE"""),45655.6334375)</f>
        <v>45655.633437500001</v>
      </c>
      <c r="C105" s="3" t="s">
        <v>38</v>
      </c>
      <c r="D105" s="1" t="str">
        <f ca="1">IFERROR(__xludf.DUMMYFUNCTION("""COMPUTED_VALUE"""),"Bogra")</f>
        <v>Bogra</v>
      </c>
      <c r="E105" s="1" t="str">
        <f ca="1">IFERROR(__xludf.DUMMYFUNCTION("""COMPUTED_VALUE"""),"Nandigram")</f>
        <v>Nandigram</v>
      </c>
      <c r="F105" s="1" t="str">
        <f ca="1">IFERROR(__xludf.DUMMYFUNCTION("""COMPUTED_VALUE"""),"Onion")</f>
        <v>Onion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>
        <f ca="1">IFERROR(__xludf.DUMMYFUNCTION("""COMPUTED_VALUE"""),50)</f>
        <v>50</v>
      </c>
      <c r="BG105" s="1"/>
      <c r="BH105" s="1" t="str">
        <f ca="1">IFERROR(__xludf.DUMMYFUNCTION("""COMPUTED_VALUE"""),"Deshi")</f>
        <v>Deshi</v>
      </c>
      <c r="BI105" s="1"/>
      <c r="BJ105" s="1"/>
      <c r="BK105" s="1"/>
      <c r="BL105" s="1"/>
      <c r="BM105" s="1"/>
      <c r="BN105" s="1"/>
      <c r="BO105" s="1"/>
    </row>
    <row r="106" spans="1:67">
      <c r="A106" s="1" t="str">
        <f ca="1">IFERROR(__xludf.DUMMYFUNCTION("""COMPUTED_VALUE"""),"7ea59c49-0737-4411-97e2-8ec773c796ef")</f>
        <v>7ea59c49-0737-4411-97e2-8ec773c796ef</v>
      </c>
      <c r="B106" s="2">
        <f ca="1">IFERROR(__xludf.DUMMYFUNCTION("""COMPUTED_VALUE"""),45655.6613078703)</f>
        <v>45655.661307870301</v>
      </c>
      <c r="C106" s="3" t="s">
        <v>17</v>
      </c>
      <c r="D106" s="1" t="str">
        <f ca="1">IFERROR(__xludf.DUMMYFUNCTION("""COMPUTED_VALUE"""),"Rajshahi")</f>
        <v>Rajshahi</v>
      </c>
      <c r="E106" s="1" t="str">
        <f ca="1">IFERROR(__xludf.DUMMYFUNCTION("""COMPUTED_VALUE"""),"Boalia")</f>
        <v>Boalia</v>
      </c>
      <c r="F106" s="1" t="str">
        <f ca="1">IFERROR(__xludf.DUMMYFUNCTION("""COMPUTED_VALUE"""),"Green Chilli,Eggplant")</f>
        <v>Green Chilli,Eggplant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>
        <f ca="1">IFERROR(__xludf.DUMMYFUNCTION("""COMPUTED_VALUE"""),40)</f>
        <v>40</v>
      </c>
      <c r="BB106" s="1"/>
      <c r="BC106" s="1"/>
      <c r="BD106" s="1" t="str">
        <f ca="1">IFERROR(__xludf.DUMMYFUNCTION("""COMPUTED_VALUE"""),"Traditional Shop")</f>
        <v>Traditional Shop</v>
      </c>
      <c r="BE106" s="1"/>
      <c r="BF106" s="1"/>
      <c r="BG106" s="1"/>
      <c r="BH106" s="1"/>
      <c r="BI106" s="1"/>
      <c r="BJ106" s="1"/>
      <c r="BK106" s="1">
        <f ca="1">IFERROR(__xludf.DUMMYFUNCTION("""COMPUTED_VALUE"""),80)</f>
        <v>80</v>
      </c>
      <c r="BL106" s="1"/>
      <c r="BM106" s="1" t="str">
        <f ca="1">IFERROR(__xludf.DUMMYFUNCTION("""COMPUTED_VALUE"""),"Traditional Shop")</f>
        <v>Traditional Shop</v>
      </c>
      <c r="BN106" s="1"/>
      <c r="BO106" s="1"/>
    </row>
    <row r="107" spans="1:67">
      <c r="A107" s="1" t="str">
        <f ca="1">IFERROR(__xludf.DUMMYFUNCTION("""COMPUTED_VALUE"""),"feed8758-f182-49b1-9719-d37c5b236767")</f>
        <v>feed8758-f182-49b1-9719-d37c5b236767</v>
      </c>
      <c r="B107" s="2">
        <f ca="1">IFERROR(__xludf.DUMMYFUNCTION("""COMPUTED_VALUE"""),45655.7457754629)</f>
        <v>45655.745775462899</v>
      </c>
      <c r="C107" s="3" t="s">
        <v>4</v>
      </c>
      <c r="D107" s="1" t="str">
        <f ca="1">IFERROR(__xludf.DUMMYFUNCTION("""COMPUTED_VALUE"""),"Rajshahi")</f>
        <v>Rajshahi</v>
      </c>
      <c r="E107" s="1" t="str">
        <f ca="1">IFERROR(__xludf.DUMMYFUNCTION("""COMPUTED_VALUE"""),"Boalia")</f>
        <v>Boalia</v>
      </c>
      <c r="F107" s="1" t="str">
        <f ca="1">IFERROR(__xludf.DUMMYFUNCTION("""COMPUTED_VALUE"""),"Lentil,Soybean Oil,Potato,Eggplant,Onion,Green Chilli,Salt")</f>
        <v>Lentil,Soybean Oil,Potato,Eggplant,Onion,Green Chilli,Salt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>
        <f ca="1">IFERROR(__xludf.DUMMYFUNCTION("""COMPUTED_VALUE"""),140)</f>
        <v>140</v>
      </c>
      <c r="S107" s="1"/>
      <c r="T107" s="1" t="str">
        <f ca="1">IFERROR(__xludf.DUMMYFUNCTION("""COMPUTED_VALUE"""),"Loose")</f>
        <v>Loose</v>
      </c>
      <c r="U107" s="1" t="str">
        <f ca="1">IFERROR(__xludf.DUMMYFUNCTION("""COMPUTED_VALUE"""),"Traditional Shop")</f>
        <v>Traditional Shop</v>
      </c>
      <c r="V107" s="1"/>
      <c r="W107" s="1">
        <f ca="1">IFERROR(__xludf.DUMMYFUNCTION("""COMPUTED_VALUE"""),178)</f>
        <v>178</v>
      </c>
      <c r="X107" s="1"/>
      <c r="Y107" s="1" t="str">
        <f ca="1">IFERROR(__xludf.DUMMYFUNCTION("""COMPUTED_VALUE"""),"Bottle")</f>
        <v>Bottle</v>
      </c>
      <c r="Z107" s="1" t="str">
        <f ca="1">IFERROR(__xludf.DUMMYFUNCTION("""COMPUTED_VALUE"""),"Traditional Shop")</f>
        <v>Traditional Shop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>
        <f ca="1">IFERROR(__xludf.DUMMYFUNCTION("""COMPUTED_VALUE"""),40)</f>
        <v>40</v>
      </c>
      <c r="AW107" s="1"/>
      <c r="AX107" s="1" t="str">
        <f ca="1">IFERROR(__xludf.DUMMYFUNCTION("""COMPUTED_VALUE"""),"New Potato")</f>
        <v>New Potato</v>
      </c>
      <c r="AY107" s="1" t="str">
        <f ca="1">IFERROR(__xludf.DUMMYFUNCTION("""COMPUTED_VALUE"""),"Traditional Shop")</f>
        <v>Traditional Shop</v>
      </c>
      <c r="AZ107" s="1"/>
      <c r="BA107" s="1">
        <f ca="1">IFERROR(__xludf.DUMMYFUNCTION("""COMPUTED_VALUE"""),20)</f>
        <v>20</v>
      </c>
      <c r="BB107" s="1"/>
      <c r="BC107" s="1" t="str">
        <f ca="1">IFERROR(__xludf.DUMMYFUNCTION("""COMPUTED_VALUE"""),"কাটাবেগুন")</f>
        <v>কাটাবেগুন</v>
      </c>
      <c r="BD107" s="1" t="str">
        <f ca="1">IFERROR(__xludf.DUMMYFUNCTION("""COMPUTED_VALUE"""),"Traditional Shop")</f>
        <v>Traditional Shop</v>
      </c>
      <c r="BE107" s="1"/>
      <c r="BF107" s="1">
        <f ca="1">IFERROR(__xludf.DUMMYFUNCTION("""COMPUTED_VALUE"""),55)</f>
        <v>55</v>
      </c>
      <c r="BG107" s="1"/>
      <c r="BH107" s="1" t="str">
        <f ca="1">IFERROR(__xludf.DUMMYFUNCTION("""COMPUTED_VALUE"""),"Deshi")</f>
        <v>Deshi</v>
      </c>
      <c r="BI107" s="1" t="str">
        <f ca="1">IFERROR(__xludf.DUMMYFUNCTION("""COMPUTED_VALUE"""),"Traditional Shop")</f>
        <v>Traditional Shop</v>
      </c>
      <c r="BJ107" s="1"/>
      <c r="BK107" s="1">
        <f ca="1">IFERROR(__xludf.DUMMYFUNCTION("""COMPUTED_VALUE"""),40)</f>
        <v>40</v>
      </c>
      <c r="BL107" s="1"/>
      <c r="BM107" s="1" t="str">
        <f ca="1">IFERROR(__xludf.DUMMYFUNCTION("""COMPUTED_VALUE"""),"Traditional Shop")</f>
        <v>Traditional Shop</v>
      </c>
      <c r="BN107" s="1"/>
      <c r="BO107" s="1"/>
    </row>
    <row r="108" spans="1:67">
      <c r="A108" s="1" t="str">
        <f ca="1">IFERROR(__xludf.DUMMYFUNCTION("""COMPUTED_VALUE"""),"0d0c12a3-2709-462b-a6f7-37fc17167c27")</f>
        <v>0d0c12a3-2709-462b-a6f7-37fc17167c27</v>
      </c>
      <c r="B108" s="2">
        <f ca="1">IFERROR(__xludf.DUMMYFUNCTION("""COMPUTED_VALUE"""),45656.1890972222)</f>
        <v>45656.189097222203</v>
      </c>
      <c r="C108" s="3" t="s">
        <v>28</v>
      </c>
      <c r="D108" s="1" t="str">
        <f ca="1">IFERROR(__xludf.DUMMYFUNCTION("""COMPUTED_VALUE"""),"Rajshahi")</f>
        <v>Rajshahi</v>
      </c>
      <c r="E108" s="1" t="str">
        <f ca="1">IFERROR(__xludf.DUMMYFUNCTION("""COMPUTED_VALUE"""),"Matihar")</f>
        <v>Matihar</v>
      </c>
      <c r="F108" s="1" t="str">
        <f ca="1">IFERROR(__xludf.DUMMYFUNCTION("""COMPUTED_VALUE"""),"Lentil,Soybean Oil,Eggs,Potato")</f>
        <v>Lentil,Soybean Oil,Eggs,Potato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>
        <f ca="1">IFERROR(__xludf.DUMMYFUNCTION("""COMPUTED_VALUE"""),170)</f>
        <v>170</v>
      </c>
      <c r="S108" s="1"/>
      <c r="T108" s="1" t="str">
        <f ca="1">IFERROR(__xludf.DUMMYFUNCTION("""COMPUTED_VALUE"""),"Loose")</f>
        <v>Loose</v>
      </c>
      <c r="U108" s="1" t="str">
        <f ca="1">IFERROR(__xludf.DUMMYFUNCTION("""COMPUTED_VALUE"""),"Traditional Shop")</f>
        <v>Traditional Shop</v>
      </c>
      <c r="V108" s="1"/>
      <c r="W108" s="1">
        <f ca="1">IFERROR(__xludf.DUMMYFUNCTION("""COMPUTED_VALUE"""),170)</f>
        <v>170</v>
      </c>
      <c r="X108" s="1"/>
      <c r="Y108" s="1" t="str">
        <f ca="1">IFERROR(__xludf.DUMMYFUNCTION("""COMPUTED_VALUE"""),"Loose")</f>
        <v>Loose</v>
      </c>
      <c r="Z108" s="1" t="str">
        <f ca="1">IFERROR(__xludf.DUMMYFUNCTION("""COMPUTED_VALUE"""),"Traditional Shop")</f>
        <v>Traditional Shop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>
        <f ca="1">IFERROR(__xludf.DUMMYFUNCTION("""COMPUTED_VALUE"""),44)</f>
        <v>44</v>
      </c>
      <c r="AN108" s="1"/>
      <c r="AO108" s="1" t="str">
        <f ca="1">IFERROR(__xludf.DUMMYFUNCTION("""COMPUTED_VALUE"""),"Traditional Shop")</f>
        <v>Traditional Shop</v>
      </c>
      <c r="AP108" s="1"/>
      <c r="AQ108" s="1"/>
      <c r="AR108" s="1"/>
      <c r="AS108" s="1"/>
      <c r="AT108" s="1"/>
      <c r="AU108" s="1"/>
      <c r="AV108" s="1">
        <f ca="1">IFERROR(__xludf.DUMMYFUNCTION("""COMPUTED_VALUE"""),50)</f>
        <v>50</v>
      </c>
      <c r="AW108" s="1"/>
      <c r="AX108" s="1" t="str">
        <f ca="1">IFERROR(__xludf.DUMMYFUNCTION("""COMPUTED_VALUE"""),"New Potato")</f>
        <v>New Potato</v>
      </c>
      <c r="AY108" s="1" t="str">
        <f ca="1">IFERROR(__xludf.DUMMYFUNCTION("""COMPUTED_VALUE"""),"Traditional Shop")</f>
        <v>Traditional Shop</v>
      </c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>
      <c r="A109" s="1" t="str">
        <f ca="1">IFERROR(__xludf.DUMMYFUNCTION("""COMPUTED_VALUE"""),"284e84b7-0256-451a-8419-ccda327a9498")</f>
        <v>284e84b7-0256-451a-8419-ccda327a9498</v>
      </c>
      <c r="B109" s="2">
        <f ca="1">IFERROR(__xludf.DUMMYFUNCTION("""COMPUTED_VALUE"""),45656.4957060185)</f>
        <v>45656.495706018497</v>
      </c>
      <c r="C109" s="3" t="s">
        <v>8</v>
      </c>
      <c r="D109" s="1" t="str">
        <f ca="1">IFERROR(__xludf.DUMMYFUNCTION("""COMPUTED_VALUE"""),"Naogaon")</f>
        <v>Naogaon</v>
      </c>
      <c r="E109" s="1" t="str">
        <f ca="1">IFERROR(__xludf.DUMMYFUNCTION("""COMPUTED_VALUE"""),"Dhamoirhat")</f>
        <v>Dhamoirhat</v>
      </c>
      <c r="F109" s="1" t="str">
        <f ca="1">IFERROR(__xludf.DUMMYFUNCTION("""COMPUTED_VALUE"""),"Soybean Oil,Sugar")</f>
        <v>Soybean Oil,Sugar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>
        <f ca="1">IFERROR(__xludf.DUMMYFUNCTION("""COMPUTED_VALUE"""),190)</f>
        <v>190</v>
      </c>
      <c r="X109" s="1"/>
      <c r="Y109" s="1" t="str">
        <f ca="1">IFERROR(__xludf.DUMMYFUNCTION("""COMPUTED_VALUE"""),"Bottle")</f>
        <v>Bottle</v>
      </c>
      <c r="Z109" s="1" t="str">
        <f ca="1">IFERROR(__xludf.DUMMYFUNCTION("""COMPUTED_VALUE"""),"Traditional Shop")</f>
        <v>Traditional Shop</v>
      </c>
      <c r="AA109" s="1"/>
      <c r="AB109" s="1"/>
      <c r="AC109" s="1"/>
      <c r="AD109" s="1"/>
      <c r="AE109" s="1"/>
      <c r="AF109" s="1"/>
      <c r="AG109" s="1">
        <f ca="1">IFERROR(__xludf.DUMMYFUNCTION("""COMPUTED_VALUE"""),125)</f>
        <v>125</v>
      </c>
      <c r="AH109" s="1"/>
      <c r="AI109" s="1" t="str">
        <f ca="1">IFERROR(__xludf.DUMMYFUNCTION("""COMPUTED_VALUE"""),"Deshi")</f>
        <v>Deshi</v>
      </c>
      <c r="AJ109" s="1" t="str">
        <f ca="1">IFERROR(__xludf.DUMMYFUNCTION("""COMPUTED_VALUE"""),"Loose")</f>
        <v>Loose</v>
      </c>
      <c r="AK109" s="1" t="str">
        <f ca="1">IFERROR(__xludf.DUMMYFUNCTION("""COMPUTED_VALUE"""),"Traditional Shop")</f>
        <v>Traditional Shop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>
      <c r="A110" s="1" t="str">
        <f ca="1">IFERROR(__xludf.DUMMYFUNCTION("""COMPUTED_VALUE"""),"530c13f4-970d-44c1-be15-77bf2ede0186")</f>
        <v>530c13f4-970d-44c1-be15-77bf2ede0186</v>
      </c>
      <c r="B110" s="2">
        <f ca="1">IFERROR(__xludf.DUMMYFUNCTION("""COMPUTED_VALUE"""),45656.4990625)</f>
        <v>45656.499062499999</v>
      </c>
      <c r="C110" s="3" t="s">
        <v>8</v>
      </c>
      <c r="D110" s="1" t="str">
        <f ca="1">IFERROR(__xludf.DUMMYFUNCTION("""COMPUTED_VALUE"""),"Naogaon")</f>
        <v>Naogaon</v>
      </c>
      <c r="E110" s="1" t="str">
        <f ca="1">IFERROR(__xludf.DUMMYFUNCTION("""COMPUTED_VALUE"""),"Dhamoirhat")</f>
        <v>Dhamoirhat</v>
      </c>
      <c r="F110" s="1" t="str">
        <f ca="1">IFERROR(__xludf.DUMMYFUNCTION("""COMPUTED_VALUE"""),"Potato,Eggplant,Onion,Green Chilli,Chicken")</f>
        <v>Potato,Eggplant,Onion,Green Chilli,Chicken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>
        <f ca="1">IFERROR(__xludf.DUMMYFUNCTION("""COMPUTED_VALUE"""),170)</f>
        <v>170</v>
      </c>
      <c r="AR110" s="1"/>
      <c r="AS110" s="1" t="str">
        <f ca="1">IFERROR(__xludf.DUMMYFUNCTION("""COMPUTED_VALUE"""),"Live")</f>
        <v>Live</v>
      </c>
      <c r="AT110" s="1" t="str">
        <f ca="1">IFERROR(__xludf.DUMMYFUNCTION("""COMPUTED_VALUE"""),"Traditional Shop")</f>
        <v>Traditional Shop</v>
      </c>
      <c r="AU110" s="1"/>
      <c r="AV110" s="1">
        <f ca="1">IFERROR(__xludf.DUMMYFUNCTION("""COMPUTED_VALUE"""),40)</f>
        <v>40</v>
      </c>
      <c r="AW110" s="1"/>
      <c r="AX110" s="1" t="str">
        <f ca="1">IFERROR(__xludf.DUMMYFUNCTION("""COMPUTED_VALUE"""),"New Potato")</f>
        <v>New Potato</v>
      </c>
      <c r="AY110" s="1" t="str">
        <f ca="1">IFERROR(__xludf.DUMMYFUNCTION("""COMPUTED_VALUE"""),"Traditional Shop")</f>
        <v>Traditional Shop</v>
      </c>
      <c r="AZ110" s="1"/>
      <c r="BA110" s="1">
        <f ca="1">IFERROR(__xludf.DUMMYFUNCTION("""COMPUTED_VALUE"""),30)</f>
        <v>30</v>
      </c>
      <c r="BB110" s="1"/>
      <c r="BC110" s="1"/>
      <c r="BD110" s="1" t="str">
        <f ca="1">IFERROR(__xludf.DUMMYFUNCTION("""COMPUTED_VALUE"""),"Traditional Shop")</f>
        <v>Traditional Shop</v>
      </c>
      <c r="BE110" s="1"/>
      <c r="BF110" s="1">
        <f ca="1">IFERROR(__xludf.DUMMYFUNCTION("""COMPUTED_VALUE"""),50)</f>
        <v>50</v>
      </c>
      <c r="BG110" s="1"/>
      <c r="BH110" s="1" t="str">
        <f ca="1">IFERROR(__xludf.DUMMYFUNCTION("""COMPUTED_VALUE"""),"Indian")</f>
        <v>Indian</v>
      </c>
      <c r="BI110" s="1" t="str">
        <f ca="1">IFERROR(__xludf.DUMMYFUNCTION("""COMPUTED_VALUE"""),"Traditional Shop")</f>
        <v>Traditional Shop</v>
      </c>
      <c r="BJ110" s="1"/>
      <c r="BK110" s="1">
        <f ca="1">IFERROR(__xludf.DUMMYFUNCTION("""COMPUTED_VALUE"""),60)</f>
        <v>60</v>
      </c>
      <c r="BL110" s="1"/>
      <c r="BM110" s="1" t="str">
        <f ca="1">IFERROR(__xludf.DUMMYFUNCTION("""COMPUTED_VALUE"""),"Traditional Shop")</f>
        <v>Traditional Shop</v>
      </c>
      <c r="BN110" s="1"/>
      <c r="BO110" s="1"/>
    </row>
    <row r="111" spans="1:67">
      <c r="A111" s="1" t="str">
        <f ca="1">IFERROR(__xludf.DUMMYFUNCTION("""COMPUTED_VALUE"""),"6a539172-27a7-45b7-bdae-66d2d092c2f0")</f>
        <v>6a539172-27a7-45b7-bdae-66d2d092c2f0</v>
      </c>
      <c r="B111" s="2">
        <f ca="1">IFERROR(__xludf.DUMMYFUNCTION("""COMPUTED_VALUE"""),45656.5004861111)</f>
        <v>45656.500486111101</v>
      </c>
      <c r="C111" s="3" t="s">
        <v>8</v>
      </c>
      <c r="D111" s="1" t="str">
        <f ca="1">IFERROR(__xludf.DUMMYFUNCTION("""COMPUTED_VALUE"""),"Naogaon")</f>
        <v>Naogaon</v>
      </c>
      <c r="E111" s="1" t="str">
        <f ca="1">IFERROR(__xludf.DUMMYFUNCTION("""COMPUTED_VALUE"""),"Dhamoirhat")</f>
        <v>Dhamoirhat</v>
      </c>
      <c r="F111" s="1" t="str">
        <f ca="1">IFERROR(__xludf.DUMMYFUNCTION("""COMPUTED_VALUE"""),"Chicken,Potato")</f>
        <v>Chicken,Potato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>
        <f ca="1">IFERROR(__xludf.DUMMYFUNCTION("""COMPUTED_VALUE"""),280)</f>
        <v>280</v>
      </c>
      <c r="AR111" s="1"/>
      <c r="AS111" s="1" t="str">
        <f ca="1">IFERROR(__xludf.DUMMYFUNCTION("""COMPUTED_VALUE"""),"Live")</f>
        <v>Live</v>
      </c>
      <c r="AT111" s="1" t="str">
        <f ca="1">IFERROR(__xludf.DUMMYFUNCTION("""COMPUTED_VALUE"""),"Traditional Shop")</f>
        <v>Traditional Shop</v>
      </c>
      <c r="AU111" s="1"/>
      <c r="AV111" s="1">
        <f ca="1">IFERROR(__xludf.DUMMYFUNCTION("""COMPUTED_VALUE"""),50)</f>
        <v>50</v>
      </c>
      <c r="AW111" s="1"/>
      <c r="AX111" s="1" t="str">
        <f ca="1">IFERROR(__xludf.DUMMYFUNCTION("""COMPUTED_VALUE"""),"New Potato")</f>
        <v>New Potato</v>
      </c>
      <c r="AY111" s="1" t="str">
        <f ca="1">IFERROR(__xludf.DUMMYFUNCTION("""COMPUTED_VALUE"""),"Traditional Shop")</f>
        <v>Traditional Shop</v>
      </c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>
      <c r="A112" s="1" t="str">
        <f ca="1">IFERROR(__xludf.DUMMYFUNCTION("""COMPUTED_VALUE"""),"7808194f-0787-4735-81db-cc8f905559ac")</f>
        <v>7808194f-0787-4735-81db-cc8f905559ac</v>
      </c>
      <c r="B112" s="2">
        <f ca="1">IFERROR(__xludf.DUMMYFUNCTION("""COMPUTED_VALUE"""),45656.5574421296)</f>
        <v>45656.557442129597</v>
      </c>
      <c r="C112" s="3" t="s">
        <v>51</v>
      </c>
      <c r="D112" s="1" t="str">
        <f ca="1">IFERROR(__xludf.DUMMYFUNCTION("""COMPUTED_VALUE"""),"Rajshahi")</f>
        <v>Rajshahi</v>
      </c>
      <c r="E112" s="1" t="str">
        <f ca="1">IFERROR(__xludf.DUMMYFUNCTION("""COMPUTED_VALUE"""),"Matihar")</f>
        <v>Matihar</v>
      </c>
      <c r="F112" s="1" t="str">
        <f ca="1">IFERROR(__xludf.DUMMYFUNCTION("""COMPUTED_VALUE"""),"Chicken")</f>
        <v>Chicken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>
        <f ca="1">IFERROR(__xludf.DUMMYFUNCTION("""COMPUTED_VALUE"""),180)</f>
        <v>180</v>
      </c>
      <c r="AR112" s="1"/>
      <c r="AS112" s="1" t="str">
        <f ca="1">IFERROR(__xludf.DUMMYFUNCTION("""COMPUTED_VALUE"""),"Live")</f>
        <v>Live</v>
      </c>
      <c r="AT112" s="1" t="str">
        <f ca="1">IFERROR(__xludf.DUMMYFUNCTION("""COMPUTED_VALUE"""),"Traditional Shop")</f>
        <v>Traditional Shop</v>
      </c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>
      <c r="A113" s="1" t="str">
        <f ca="1">IFERROR(__xludf.DUMMYFUNCTION("""COMPUTED_VALUE"""),"30b7eb26-f5ce-4ced-97b9-ca1d5f934ed1")</f>
        <v>30b7eb26-f5ce-4ced-97b9-ca1d5f934ed1</v>
      </c>
      <c r="B113" s="2">
        <f ca="1">IFERROR(__xludf.DUMMYFUNCTION("""COMPUTED_VALUE"""),45657.5987152777)</f>
        <v>45657.598715277702</v>
      </c>
      <c r="C113" s="3" t="s">
        <v>38</v>
      </c>
      <c r="D113" s="1" t="str">
        <f ca="1">IFERROR(__xludf.DUMMYFUNCTION("""COMPUTED_VALUE"""),"Rajshahi")</f>
        <v>Rajshahi</v>
      </c>
      <c r="E113" s="1" t="str">
        <f ca="1">IFERROR(__xludf.DUMMYFUNCTION("""COMPUTED_VALUE"""),"Paba")</f>
        <v>Paba</v>
      </c>
      <c r="F113" s="1" t="str">
        <f ca="1">IFERROR(__xludf.DUMMYFUNCTION("""COMPUTED_VALUE"""),"Onion")</f>
        <v>Onion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>
        <f ca="1">IFERROR(__xludf.DUMMYFUNCTION("""COMPUTED_VALUE"""),60)</f>
        <v>60</v>
      </c>
      <c r="BG113" s="1"/>
      <c r="BH113" s="1" t="str">
        <f ca="1">IFERROR(__xludf.DUMMYFUNCTION("""COMPUTED_VALUE"""),"Deshi")</f>
        <v>Deshi</v>
      </c>
      <c r="BI113" s="1"/>
      <c r="BJ113" s="1"/>
      <c r="BK113" s="1"/>
      <c r="BL113" s="1"/>
      <c r="BM113" s="1"/>
      <c r="BN113" s="1"/>
      <c r="BO113" s="1"/>
    </row>
    <row r="114" spans="1:67">
      <c r="A114" s="1" t="str">
        <f ca="1">IFERROR(__xludf.DUMMYFUNCTION("""COMPUTED_VALUE"""),"fd2bf233-5878-498b-a3de-0ff406a2dd6a")</f>
        <v>fd2bf233-5878-498b-a3de-0ff406a2dd6a</v>
      </c>
      <c r="B114" s="2">
        <f ca="1">IFERROR(__xludf.DUMMYFUNCTION("""COMPUTED_VALUE"""),45657.6001851851)</f>
        <v>45657.600185185103</v>
      </c>
      <c r="C114" s="3" t="s">
        <v>14</v>
      </c>
      <c r="D114" s="1" t="str">
        <f ca="1">IFERROR(__xludf.DUMMYFUNCTION("""COMPUTED_VALUE"""),"Rajshahi")</f>
        <v>Rajshahi</v>
      </c>
      <c r="E114" s="1" t="str">
        <f ca="1">IFERROR(__xludf.DUMMYFUNCTION("""COMPUTED_VALUE"""),"Boalia")</f>
        <v>Boalia</v>
      </c>
      <c r="F114" s="1" t="str">
        <f ca="1">IFERROR(__xludf.DUMMYFUNCTION("""COMPUTED_VALUE"""),"Rice,Flour,Lentil,Eggs,Chicken,Potato,Onion,Green Chilli")</f>
        <v>Rice,Flour,Lentil,Eggs,Chicken,Potato,Onion,Green Chilli</v>
      </c>
      <c r="G114" s="1">
        <f ca="1">IFERROR(__xludf.DUMMYFUNCTION("""COMPUTED_VALUE"""),65)</f>
        <v>65</v>
      </c>
      <c r="H114" s="1"/>
      <c r="I114" s="1" t="str">
        <f ca="1">IFERROR(__xludf.DUMMYFUNCTION("""COMPUTED_VALUE"""),"Loose")</f>
        <v>Loose</v>
      </c>
      <c r="J114" s="1" t="str">
        <f ca="1">IFERROR(__xludf.DUMMYFUNCTION("""COMPUTED_VALUE"""),"Miniket")</f>
        <v>Miniket</v>
      </c>
      <c r="K114" s="1" t="str">
        <f ca="1">IFERROR(__xludf.DUMMYFUNCTION("""COMPUTED_VALUE"""),"Traditional Shop")</f>
        <v>Traditional Shop</v>
      </c>
      <c r="L114" s="1"/>
      <c r="M114" s="1">
        <f ca="1">IFERROR(__xludf.DUMMYFUNCTION("""COMPUTED_VALUE"""),50)</f>
        <v>50</v>
      </c>
      <c r="N114" s="1"/>
      <c r="O114" s="1" t="str">
        <f ca="1">IFERROR(__xludf.DUMMYFUNCTION("""COMPUTED_VALUE"""),"Packet")</f>
        <v>Packet</v>
      </c>
      <c r="P114" s="1" t="str">
        <f ca="1">IFERROR(__xludf.DUMMYFUNCTION("""COMPUTED_VALUE"""),"Traditional Shop")</f>
        <v>Traditional Shop</v>
      </c>
      <c r="Q114" s="1"/>
      <c r="R114" s="1">
        <f ca="1">IFERROR(__xludf.DUMMYFUNCTION("""COMPUTED_VALUE"""),120)</f>
        <v>120</v>
      </c>
      <c r="S114" s="1"/>
      <c r="T114" s="1" t="str">
        <f ca="1">IFERROR(__xludf.DUMMYFUNCTION("""COMPUTED_VALUE"""),"Loose")</f>
        <v>Loose</v>
      </c>
      <c r="U114" s="1" t="str">
        <f ca="1">IFERROR(__xludf.DUMMYFUNCTION("""COMPUTED_VALUE"""),"Traditional Shop")</f>
        <v>Traditional Shop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>
        <f ca="1">IFERROR(__xludf.DUMMYFUNCTION("""COMPUTED_VALUE"""),44)</f>
        <v>44</v>
      </c>
      <c r="AN114" s="1"/>
      <c r="AO114" s="1" t="str">
        <f ca="1">IFERROR(__xludf.DUMMYFUNCTION("""COMPUTED_VALUE"""),"Traditional Shop")</f>
        <v>Traditional Shop</v>
      </c>
      <c r="AP114" s="1"/>
      <c r="AQ114" s="1">
        <f ca="1">IFERROR(__xludf.DUMMYFUNCTION("""COMPUTED_VALUE"""),175)</f>
        <v>175</v>
      </c>
      <c r="AR114" s="1"/>
      <c r="AS114" s="1" t="str">
        <f ca="1">IFERROR(__xludf.DUMMYFUNCTION("""COMPUTED_VALUE"""),"Processed with skin")</f>
        <v>Processed with skin</v>
      </c>
      <c r="AT114" s="1" t="str">
        <f ca="1">IFERROR(__xludf.DUMMYFUNCTION("""COMPUTED_VALUE"""),"Traditional Shop")</f>
        <v>Traditional Shop</v>
      </c>
      <c r="AU114" s="1"/>
      <c r="AV114" s="1">
        <f ca="1">IFERROR(__xludf.DUMMYFUNCTION("""COMPUTED_VALUE"""),45)</f>
        <v>45</v>
      </c>
      <c r="AW114" s="1"/>
      <c r="AX114" s="1" t="str">
        <f ca="1">IFERROR(__xludf.DUMMYFUNCTION("""COMPUTED_VALUE"""),"New Potato")</f>
        <v>New Potato</v>
      </c>
      <c r="AY114" s="1" t="str">
        <f ca="1">IFERROR(__xludf.DUMMYFUNCTION("""COMPUTED_VALUE"""),"Traditional Shop")</f>
        <v>Traditional Shop</v>
      </c>
      <c r="AZ114" s="1"/>
      <c r="BA114" s="1"/>
      <c r="BB114" s="1"/>
      <c r="BC114" s="1"/>
      <c r="BD114" s="1"/>
      <c r="BE114" s="1"/>
      <c r="BF114" s="1">
        <f ca="1">IFERROR(__xludf.DUMMYFUNCTION("""COMPUTED_VALUE"""),60)</f>
        <v>60</v>
      </c>
      <c r="BG114" s="1"/>
      <c r="BH114" s="1" t="str">
        <f ca="1">IFERROR(__xludf.DUMMYFUNCTION("""COMPUTED_VALUE"""),"Deshi")</f>
        <v>Deshi</v>
      </c>
      <c r="BI114" s="1" t="str">
        <f ca="1">IFERROR(__xludf.DUMMYFUNCTION("""COMPUTED_VALUE"""),"Traditional Shop")</f>
        <v>Traditional Shop</v>
      </c>
      <c r="BJ114" s="1"/>
      <c r="BK114" s="1">
        <f ca="1">IFERROR(__xludf.DUMMYFUNCTION("""COMPUTED_VALUE"""),40)</f>
        <v>40</v>
      </c>
      <c r="BL114" s="1"/>
      <c r="BM114" s="1" t="str">
        <f ca="1">IFERROR(__xludf.DUMMYFUNCTION("""COMPUTED_VALUE"""),"Traditional Shop")</f>
        <v>Traditional Shop</v>
      </c>
      <c r="BN114" s="1"/>
      <c r="BO114" s="1"/>
    </row>
    <row r="115" spans="1:67">
      <c r="A115" s="1" t="str">
        <f ca="1">IFERROR(__xludf.DUMMYFUNCTION("""COMPUTED_VALUE"""),"35cba46b-fd33-45ef-b899-b7f702178481")</f>
        <v>35cba46b-fd33-45ef-b899-b7f702178481</v>
      </c>
      <c r="B115" s="2">
        <f ca="1">IFERROR(__xludf.DUMMYFUNCTION("""COMPUTED_VALUE"""),45657.66125)</f>
        <v>45657.661249999997</v>
      </c>
      <c r="C115" s="3" t="s">
        <v>18</v>
      </c>
      <c r="D115" s="1" t="str">
        <f ca="1">IFERROR(__xludf.DUMMYFUNCTION("""COMPUTED_VALUE"""),"Dhaka")</f>
        <v>Dhaka</v>
      </c>
      <c r="E115" s="1" t="str">
        <f ca="1">IFERROR(__xludf.DUMMYFUNCTION("""COMPUTED_VALUE"""),"Uttara")</f>
        <v>Uttara</v>
      </c>
      <c r="F115" s="1" t="str">
        <f ca="1">IFERROR(__xludf.DUMMYFUNCTION("""COMPUTED_VALUE"""),"Green Chilli,Potato,Onion")</f>
        <v>Green Chilli,Potato,Onion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>
      <c r="A116" s="1" t="str">
        <f ca="1">IFERROR(__xludf.DUMMYFUNCTION("""COMPUTED_VALUE"""),"77665678-3463-40de-8b47-87e68647e7fa")</f>
        <v>77665678-3463-40de-8b47-87e68647e7fa</v>
      </c>
      <c r="B116" s="2">
        <f ca="1">IFERROR(__xludf.DUMMYFUNCTION("""COMPUTED_VALUE"""),45657.6633333333)</f>
        <v>45657.663333333301</v>
      </c>
      <c r="C116" s="3" t="s">
        <v>18</v>
      </c>
      <c r="D116" s="1" t="str">
        <f ca="1">IFERROR(__xludf.DUMMYFUNCTION("""COMPUTED_VALUE"""),"Rajshahi")</f>
        <v>Rajshahi</v>
      </c>
      <c r="E116" s="1" t="str">
        <f ca="1">IFERROR(__xludf.DUMMYFUNCTION("""COMPUTED_VALUE"""),"Matihar")</f>
        <v>Matihar</v>
      </c>
      <c r="F116" s="1" t="str">
        <f ca="1">IFERROR(__xludf.DUMMYFUNCTION("""COMPUTED_VALUE"""),"Potato,Onion,Green Chilli")</f>
        <v>Potato,Onion,Green Chilli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>
        <f ca="1">IFERROR(__xludf.DUMMYFUNCTION("""COMPUTED_VALUE"""),50)</f>
        <v>50</v>
      </c>
      <c r="AW116" s="1"/>
      <c r="AX116" s="1" t="str">
        <f ca="1">IFERROR(__xludf.DUMMYFUNCTION("""COMPUTED_VALUE"""),"New Potato")</f>
        <v>New Potato</v>
      </c>
      <c r="AY116" s="1" t="str">
        <f ca="1">IFERROR(__xludf.DUMMYFUNCTION("""COMPUTED_VALUE"""),"Traditional Shop")</f>
        <v>Traditional Shop</v>
      </c>
      <c r="AZ116" s="1"/>
      <c r="BA116" s="1"/>
      <c r="BB116" s="1"/>
      <c r="BC116" s="1"/>
      <c r="BD116" s="1"/>
      <c r="BE116" s="1"/>
      <c r="BF116" s="1">
        <f ca="1">IFERROR(__xludf.DUMMYFUNCTION("""COMPUTED_VALUE"""),50)</f>
        <v>50</v>
      </c>
      <c r="BG116" s="1"/>
      <c r="BH116" s="1" t="str">
        <f ca="1">IFERROR(__xludf.DUMMYFUNCTION("""COMPUTED_VALUE"""),"Deshi")</f>
        <v>Deshi</v>
      </c>
      <c r="BI116" s="1" t="str">
        <f ca="1">IFERROR(__xludf.DUMMYFUNCTION("""COMPUTED_VALUE"""),"Traditional Shop")</f>
        <v>Traditional Shop</v>
      </c>
      <c r="BJ116" s="1"/>
      <c r="BK116" s="1">
        <f ca="1">IFERROR(__xludf.DUMMYFUNCTION("""COMPUTED_VALUE"""),60)</f>
        <v>60</v>
      </c>
      <c r="BL116" s="1"/>
      <c r="BM116" s="1" t="str">
        <f ca="1">IFERROR(__xludf.DUMMYFUNCTION("""COMPUTED_VALUE"""),"Traditional Shop")</f>
        <v>Traditional Shop</v>
      </c>
      <c r="BN116" s="1"/>
      <c r="BO116" s="1"/>
    </row>
    <row r="117" spans="1:67">
      <c r="A117" s="1" t="str">
        <f ca="1">IFERROR(__xludf.DUMMYFUNCTION("""COMPUTED_VALUE"""),"7796c340-1004-4a0d-a51e-164e321a58fb")</f>
        <v>7796c340-1004-4a0d-a51e-164e321a58fb</v>
      </c>
      <c r="B117" s="2">
        <f ca="1">IFERROR(__xludf.DUMMYFUNCTION("""COMPUTED_VALUE"""),45657.6682407407)</f>
        <v>45657.668240740699</v>
      </c>
      <c r="C117" s="3" t="s">
        <v>52</v>
      </c>
      <c r="D117" s="1" t="str">
        <f ca="1">IFERROR(__xludf.DUMMYFUNCTION("""COMPUTED_VALUE"""),"Naogaon")</f>
        <v>Naogaon</v>
      </c>
      <c r="E117" s="1" t="str">
        <f ca="1">IFERROR(__xludf.DUMMYFUNCTION("""COMPUTED_VALUE"""),"Dhamoirhat")</f>
        <v>Dhamoirhat</v>
      </c>
      <c r="F117" s="1" t="str">
        <f ca="1">IFERROR(__xludf.DUMMYFUNCTION("""COMPUTED_VALUE"""),"Salt,Sugar,Eggs")</f>
        <v>Salt,Sugar,Eggs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>
        <f ca="1">IFERROR(__xludf.DUMMYFUNCTION("""COMPUTED_VALUE"""),40)</f>
        <v>40</v>
      </c>
      <c r="AC117" s="1"/>
      <c r="AD117" s="1" t="str">
        <f ca="1">IFERROR(__xludf.DUMMYFUNCTION("""COMPUTED_VALUE"""),"Packet")</f>
        <v>Packet</v>
      </c>
      <c r="AE117" s="1" t="str">
        <f ca="1">IFERROR(__xludf.DUMMYFUNCTION("""COMPUTED_VALUE"""),"Traditional Shop")</f>
        <v>Traditional Shop</v>
      </c>
      <c r="AF117" s="1"/>
      <c r="AG117" s="1">
        <f ca="1">IFERROR(__xludf.DUMMYFUNCTION("""COMPUTED_VALUE"""),125)</f>
        <v>125</v>
      </c>
      <c r="AH117" s="1"/>
      <c r="AI117" s="1" t="str">
        <f ca="1">IFERROR(__xludf.DUMMYFUNCTION("""COMPUTED_VALUE"""),"Deshi")</f>
        <v>Deshi</v>
      </c>
      <c r="AJ117" s="1" t="str">
        <f ca="1">IFERROR(__xludf.DUMMYFUNCTION("""COMPUTED_VALUE"""),"Loose")</f>
        <v>Loose</v>
      </c>
      <c r="AK117" s="1" t="str">
        <f ca="1">IFERROR(__xludf.DUMMYFUNCTION("""COMPUTED_VALUE"""),"Traditional Shop")</f>
        <v>Traditional Shop</v>
      </c>
      <c r="AL117" s="1"/>
      <c r="AM117" s="1">
        <f ca="1">IFERROR(__xludf.DUMMYFUNCTION("""COMPUTED_VALUE"""),48)</f>
        <v>48</v>
      </c>
      <c r="AN117" s="1"/>
      <c r="AO117" s="1" t="str">
        <f ca="1">IFERROR(__xludf.DUMMYFUNCTION("""COMPUTED_VALUE"""),"Traditional Shop")</f>
        <v>Traditional Shop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>
      <c r="A118" s="1" t="str">
        <f ca="1">IFERROR(__xludf.DUMMYFUNCTION("""COMPUTED_VALUE"""),"33573d86-2678-4f06-88c1-d51bd635223f")</f>
        <v>33573d86-2678-4f06-88c1-d51bd635223f</v>
      </c>
      <c r="B118" s="2">
        <f ca="1">IFERROR(__xludf.DUMMYFUNCTION("""COMPUTED_VALUE"""),45658.1767013888)</f>
        <v>45658.176701388802</v>
      </c>
      <c r="C118" s="4" t="s">
        <v>9</v>
      </c>
      <c r="D118" s="1" t="str">
        <f ca="1">IFERROR(__xludf.DUMMYFUNCTION("""COMPUTED_VALUE"""),"Rajshahi")</f>
        <v>Rajshahi</v>
      </c>
      <c r="E118" s="1" t="str">
        <f ca="1">IFERROR(__xludf.DUMMYFUNCTION("""COMPUTED_VALUE"""),"Matihar")</f>
        <v>Matihar</v>
      </c>
      <c r="F118" s="1" t="str">
        <f ca="1">IFERROR(__xludf.DUMMYFUNCTION("""COMPUTED_VALUE"""),"Rice,Chicken")</f>
        <v>Rice,Chicken</v>
      </c>
      <c r="G118" s="1">
        <f ca="1">IFERROR(__xludf.DUMMYFUNCTION("""COMPUTED_VALUE"""),120)</f>
        <v>120</v>
      </c>
      <c r="H118" s="1"/>
      <c r="I118" s="1" t="str">
        <f ca="1">IFERROR(__xludf.DUMMYFUNCTION("""COMPUTED_VALUE"""),"Loose")</f>
        <v>Loose</v>
      </c>
      <c r="J118" s="1"/>
      <c r="K118" s="1" t="str">
        <f ca="1">IFERROR(__xludf.DUMMYFUNCTION("""COMPUTED_VALUE"""),"Traditional Shop")</f>
        <v>Traditional Shop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>
        <f ca="1">IFERROR(__xludf.DUMMYFUNCTION("""COMPUTED_VALUE"""),180)</f>
        <v>180</v>
      </c>
      <c r="AR118" s="1"/>
      <c r="AS118" s="1" t="str">
        <f ca="1">IFERROR(__xludf.DUMMYFUNCTION("""COMPUTED_VALUE"""),"Live")</f>
        <v>Live</v>
      </c>
      <c r="AT118" s="1" t="str">
        <f ca="1">IFERROR(__xludf.DUMMYFUNCTION("""COMPUTED_VALUE"""),"Traditional Shop")</f>
        <v>Traditional Shop</v>
      </c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>
      <c r="A119" s="1" t="str">
        <f ca="1">IFERROR(__xludf.DUMMYFUNCTION("""COMPUTED_VALUE"""),"4b70b4b2-58d2-4f92-9928-5f68d51a08a1")</f>
        <v>4b70b4b2-58d2-4f92-9928-5f68d51a08a1</v>
      </c>
      <c r="B119" s="2">
        <f ca="1">IFERROR(__xludf.DUMMYFUNCTION("""COMPUTED_VALUE"""),45658.192349537)</f>
        <v>45658.192349536999</v>
      </c>
      <c r="C119" s="3" t="s">
        <v>9</v>
      </c>
      <c r="D119" s="1" t="str">
        <f ca="1">IFERROR(__xludf.DUMMYFUNCTION("""COMPUTED_VALUE"""),"Rajshahi")</f>
        <v>Rajshahi</v>
      </c>
      <c r="E119" s="1" t="str">
        <f ca="1">IFERROR(__xludf.DUMMYFUNCTION("""COMPUTED_VALUE"""),"Matihar")</f>
        <v>Matihar</v>
      </c>
      <c r="F119" s="1" t="str">
        <f ca="1">IFERROR(__xludf.DUMMYFUNCTION("""COMPUTED_VALUE"""),"Potato,Onion")</f>
        <v>Potato,Onion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>
        <f ca="1">IFERROR(__xludf.DUMMYFUNCTION("""COMPUTED_VALUE"""),50)</f>
        <v>50</v>
      </c>
      <c r="AW119" s="1"/>
      <c r="AX119" s="1" t="str">
        <f ca="1">IFERROR(__xludf.DUMMYFUNCTION("""COMPUTED_VALUE"""),"New Potato")</f>
        <v>New Potato</v>
      </c>
      <c r="AY119" s="1" t="str">
        <f ca="1">IFERROR(__xludf.DUMMYFUNCTION("""COMPUTED_VALUE"""),"Traditional Shop")</f>
        <v>Traditional Shop</v>
      </c>
      <c r="AZ119" s="1"/>
      <c r="BA119" s="1"/>
      <c r="BB119" s="1"/>
      <c r="BC119" s="1"/>
      <c r="BD119" s="1"/>
      <c r="BE119" s="1"/>
      <c r="BF119" s="1">
        <f ca="1">IFERROR(__xludf.DUMMYFUNCTION("""COMPUTED_VALUE"""),80)</f>
        <v>80</v>
      </c>
      <c r="BG119" s="1"/>
      <c r="BH119" s="1" t="str">
        <f ca="1">IFERROR(__xludf.DUMMYFUNCTION("""COMPUTED_VALUE"""),"Deshi")</f>
        <v>Deshi</v>
      </c>
      <c r="BI119" s="1" t="str">
        <f ca="1">IFERROR(__xludf.DUMMYFUNCTION("""COMPUTED_VALUE"""),"Traditional Shop")</f>
        <v>Traditional Shop</v>
      </c>
      <c r="BJ119" s="1"/>
      <c r="BK119" s="1"/>
      <c r="BL119" s="1"/>
      <c r="BM119" s="1"/>
      <c r="BN119" s="1"/>
      <c r="BO119" s="1" t="str">
        <f ca="1">IFERROR(__xludf.DUMMYFUNCTION("""COMPUTED_VALUE"""),"31st December, 2024 ")</f>
        <v xml:space="preserve">31st December, 2024 </v>
      </c>
    </row>
    <row r="120" spans="1:67">
      <c r="A120" s="1" t="str">
        <f ca="1">IFERROR(__xludf.DUMMYFUNCTION("""COMPUTED_VALUE"""),"60aae71e-0c12-4b5b-9f6c-f54e785a373b")</f>
        <v>60aae71e-0c12-4b5b-9f6c-f54e785a373b</v>
      </c>
      <c r="B120" s="2">
        <f ca="1">IFERROR(__xludf.DUMMYFUNCTION("""COMPUTED_VALUE"""),45658.3943055555)</f>
        <v>45658.394305555499</v>
      </c>
      <c r="C120" s="3" t="s">
        <v>8</v>
      </c>
      <c r="D120" s="1" t="str">
        <f ca="1">IFERROR(__xludf.DUMMYFUNCTION("""COMPUTED_VALUE"""),"Naogaon")</f>
        <v>Naogaon</v>
      </c>
      <c r="E120" s="1" t="str">
        <f ca="1">IFERROR(__xludf.DUMMYFUNCTION("""COMPUTED_VALUE"""),"Dhamoirhat")</f>
        <v>Dhamoirhat</v>
      </c>
      <c r="F120" s="1" t="str">
        <f ca="1">IFERROR(__xludf.DUMMYFUNCTION("""COMPUTED_VALUE"""),"Lentil")</f>
        <v>Lentil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>
        <f ca="1">IFERROR(__xludf.DUMMYFUNCTION("""COMPUTED_VALUE"""),120)</f>
        <v>120</v>
      </c>
      <c r="S120" s="1"/>
      <c r="T120" s="1" t="str">
        <f ca="1">IFERROR(__xludf.DUMMYFUNCTION("""COMPUTED_VALUE"""),"Loose")</f>
        <v>Loose</v>
      </c>
      <c r="U120" s="1" t="str">
        <f ca="1">IFERROR(__xludf.DUMMYFUNCTION("""COMPUTED_VALUE"""),"Traditional Shop")</f>
        <v>Traditional Shop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>
      <c r="A121" s="1" t="str">
        <f ca="1">IFERROR(__xludf.DUMMYFUNCTION("""COMPUTED_VALUE"""),"5615b6f1-58b4-4cbd-b9dd-f76bc97a667d")</f>
        <v>5615b6f1-58b4-4cbd-b9dd-f76bc97a667d</v>
      </c>
      <c r="B121" s="2">
        <f ca="1">IFERROR(__xludf.DUMMYFUNCTION("""COMPUTED_VALUE"""),45658.4248842592)</f>
        <v>45658.424884259199</v>
      </c>
      <c r="C121" s="3" t="s">
        <v>38</v>
      </c>
      <c r="D121" s="1" t="str">
        <f ca="1">IFERROR(__xludf.DUMMYFUNCTION("""COMPUTED_VALUE"""),"Rajshahi")</f>
        <v>Rajshahi</v>
      </c>
      <c r="E121" s="1" t="str">
        <f ca="1">IFERROR(__xludf.DUMMYFUNCTION("""COMPUTED_VALUE"""),"Paba")</f>
        <v>Paba</v>
      </c>
      <c r="F121" s="1" t="str">
        <f ca="1">IFERROR(__xludf.DUMMYFUNCTION("""COMPUTED_VALUE"""),"Rice,Soybean Oil")</f>
        <v>Rice,Soybean Oil</v>
      </c>
      <c r="G121" s="1">
        <f ca="1">IFERROR(__xludf.DUMMYFUNCTION("""COMPUTED_VALUE"""),72)</f>
        <v>72</v>
      </c>
      <c r="H121" s="1"/>
      <c r="I121" s="1"/>
      <c r="J121" s="1"/>
      <c r="K121" s="1" t="str">
        <f ca="1">IFERROR(__xludf.DUMMYFUNCTION("""COMPUTED_VALUE"""),"Traditional Shop")</f>
        <v>Traditional Shop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>
        <f ca="1">IFERROR(__xludf.DUMMYFUNCTION("""COMPUTED_VALUE"""),180)</f>
        <v>180</v>
      </c>
      <c r="X121" s="1"/>
      <c r="Y121" s="1" t="str">
        <f ca="1">IFERROR(__xludf.DUMMYFUNCTION("""COMPUTED_VALUE"""),"Loose")</f>
        <v>Loose</v>
      </c>
      <c r="Z121" s="1" t="str">
        <f ca="1">IFERROR(__xludf.DUMMYFUNCTION("""COMPUTED_VALUE"""),"Traditional Shop")</f>
        <v>Traditional Shop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>
        <f ca="1">IFERROR(__xludf.DUMMYFUNCTION("""COMPUTED_VALUE"""),40)</f>
        <v>40</v>
      </c>
      <c r="BG121" s="1"/>
      <c r="BH121" s="1" t="str">
        <f ca="1">IFERROR(__xludf.DUMMYFUNCTION("""COMPUTED_VALUE"""),"Deshi")</f>
        <v>Deshi</v>
      </c>
      <c r="BI121" s="1" t="str">
        <f ca="1">IFERROR(__xludf.DUMMYFUNCTION("""COMPUTED_VALUE"""),"Traditional Shop")</f>
        <v>Traditional Shop</v>
      </c>
      <c r="BJ121" s="1"/>
      <c r="BK121" s="1"/>
      <c r="BL121" s="1"/>
      <c r="BM121" s="1"/>
      <c r="BN121" s="1"/>
      <c r="BO121" s="1"/>
    </row>
    <row r="122" spans="1:67">
      <c r="A122" s="1" t="str">
        <f ca="1">IFERROR(__xludf.DUMMYFUNCTION("""COMPUTED_VALUE"""),"f58435d0-057f-4aea-a6ae-964eab218707")</f>
        <v>f58435d0-057f-4aea-a6ae-964eab218707</v>
      </c>
      <c r="B122" s="2">
        <f ca="1">IFERROR(__xludf.DUMMYFUNCTION("""COMPUTED_VALUE"""),45658.4669907407)</f>
        <v>45658.466990740701</v>
      </c>
      <c r="C122" s="3" t="s">
        <v>9</v>
      </c>
      <c r="D122" s="1" t="str">
        <f ca="1">IFERROR(__xludf.DUMMYFUNCTION("""COMPUTED_VALUE"""),"Rajshahi")</f>
        <v>Rajshahi</v>
      </c>
      <c r="E122" s="1" t="str">
        <f ca="1">IFERROR(__xludf.DUMMYFUNCTION("""COMPUTED_VALUE"""),"Matihar")</f>
        <v>Matihar</v>
      </c>
      <c r="F122" s="1" t="str">
        <f ca="1">IFERROR(__xludf.DUMMYFUNCTION("""COMPUTED_VALUE"""),"Salt,Potato,Onion,Soybean Oil")</f>
        <v>Salt,Potato,Onion,Soybean Oil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>
        <f ca="1">IFERROR(__xludf.DUMMYFUNCTION("""COMPUTED_VALUE"""),98)</f>
        <v>98</v>
      </c>
      <c r="X122" s="1"/>
      <c r="Y122" s="1" t="str">
        <f ca="1">IFERROR(__xludf.DUMMYFUNCTION("""COMPUTED_VALUE"""),"Loose")</f>
        <v>Loose</v>
      </c>
      <c r="Z122" s="1" t="str">
        <f ca="1">IFERROR(__xludf.DUMMYFUNCTION("""COMPUTED_VALUE"""),"Traditional Shop")</f>
        <v>Traditional Shop</v>
      </c>
      <c r="AA122" s="1"/>
      <c r="AB122" s="1">
        <f ca="1">IFERROR(__xludf.DUMMYFUNCTION("""COMPUTED_VALUE"""),40)</f>
        <v>40</v>
      </c>
      <c r="AC122" s="1"/>
      <c r="AD122" s="1" t="str">
        <f ca="1">IFERROR(__xludf.DUMMYFUNCTION("""COMPUTED_VALUE"""),"Packet")</f>
        <v>Packet</v>
      </c>
      <c r="AE122" s="1" t="str">
        <f ca="1">IFERROR(__xludf.DUMMYFUNCTION("""COMPUTED_VALUE"""),"Traditional Shop")</f>
        <v>Traditional Shop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>
        <f ca="1">IFERROR(__xludf.DUMMYFUNCTION("""COMPUTED_VALUE"""),50)</f>
        <v>50</v>
      </c>
      <c r="AW122" s="1"/>
      <c r="AX122" s="1" t="str">
        <f ca="1">IFERROR(__xludf.DUMMYFUNCTION("""COMPUTED_VALUE"""),"New Potato")</f>
        <v>New Potato</v>
      </c>
      <c r="AY122" s="1" t="str">
        <f ca="1">IFERROR(__xludf.DUMMYFUNCTION("""COMPUTED_VALUE"""),"Traditional Shop")</f>
        <v>Traditional Shop</v>
      </c>
      <c r="AZ122" s="1"/>
      <c r="BA122" s="1"/>
      <c r="BB122" s="1"/>
      <c r="BC122" s="1"/>
      <c r="BD122" s="1"/>
      <c r="BE122" s="1"/>
      <c r="BF122" s="1">
        <f ca="1">IFERROR(__xludf.DUMMYFUNCTION("""COMPUTED_VALUE"""),60)</f>
        <v>60</v>
      </c>
      <c r="BG122" s="1"/>
      <c r="BH122" s="1" t="str">
        <f ca="1">IFERROR(__xludf.DUMMYFUNCTION("""COMPUTED_VALUE"""),"Deshi")</f>
        <v>Deshi</v>
      </c>
      <c r="BI122" s="1" t="str">
        <f ca="1">IFERROR(__xludf.DUMMYFUNCTION("""COMPUTED_VALUE"""),"Traditional Shop")</f>
        <v>Traditional Shop</v>
      </c>
      <c r="BJ122" s="1"/>
      <c r="BK122" s="1"/>
      <c r="BL122" s="1"/>
      <c r="BM122" s="1"/>
      <c r="BN122" s="1"/>
      <c r="BO122" s="1" t="str">
        <f ca="1">IFERROR(__xludf.DUMMYFUNCTION("""COMPUTED_VALUE"""),"31st December ")</f>
        <v xml:space="preserve">31st December </v>
      </c>
    </row>
    <row r="123" spans="1:67">
      <c r="A123" s="1" t="str">
        <f ca="1">IFERROR(__xludf.DUMMYFUNCTION("""COMPUTED_VALUE"""),"15cf9a50-a5d1-46b2-be55-10803a30b922")</f>
        <v>15cf9a50-a5d1-46b2-be55-10803a30b922</v>
      </c>
      <c r="B123" s="2">
        <f ca="1">IFERROR(__xludf.DUMMYFUNCTION("""COMPUTED_VALUE"""),45658.467511574)</f>
        <v>45658.467511574003</v>
      </c>
      <c r="C123" s="3" t="s">
        <v>9</v>
      </c>
      <c r="D123" s="1" t="str">
        <f ca="1">IFERROR(__xludf.DUMMYFUNCTION("""COMPUTED_VALUE"""),"Rajshahi")</f>
        <v>Rajshahi</v>
      </c>
      <c r="E123" s="1" t="str">
        <f ca="1">IFERROR(__xludf.DUMMYFUNCTION("""COMPUTED_VALUE"""),"Matihar")</f>
        <v>Matihar</v>
      </c>
      <c r="F123" s="1" t="str">
        <f ca="1">IFERROR(__xludf.DUMMYFUNCTION("""COMPUTED_VALUE"""),"Onion")</f>
        <v>Onion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>
        <f ca="1">IFERROR(__xludf.DUMMYFUNCTION("""COMPUTED_VALUE"""),80)</f>
        <v>80</v>
      </c>
      <c r="BG123" s="1"/>
      <c r="BH123" s="1" t="str">
        <f ca="1">IFERROR(__xludf.DUMMYFUNCTION("""COMPUTED_VALUE"""),"Indian")</f>
        <v>Indian</v>
      </c>
      <c r="BI123" s="1" t="str">
        <f ca="1">IFERROR(__xludf.DUMMYFUNCTION("""COMPUTED_VALUE"""),"Traditional Shop")</f>
        <v>Traditional Shop</v>
      </c>
      <c r="BJ123" s="1"/>
      <c r="BK123" s="1"/>
      <c r="BL123" s="1"/>
      <c r="BM123" s="1"/>
      <c r="BN123" s="1"/>
      <c r="BO123" s="1" t="str">
        <f ca="1">IFERROR(__xludf.DUMMYFUNCTION("""COMPUTED_VALUE"""),"31st December ")</f>
        <v xml:space="preserve">31st December </v>
      </c>
    </row>
    <row r="124" spans="1:67">
      <c r="A124" s="1" t="str">
        <f ca="1">IFERROR(__xludf.DUMMYFUNCTION("""COMPUTED_VALUE"""),"c501d54c-dac0-4009-9d7f-f6d3709c59b9")</f>
        <v>c501d54c-dac0-4009-9d7f-f6d3709c59b9</v>
      </c>
      <c r="B124" s="2">
        <f ca="1">IFERROR(__xludf.DUMMYFUNCTION("""COMPUTED_VALUE"""),45658.5347916666)</f>
        <v>45658.5347916666</v>
      </c>
      <c r="C124" s="3" t="s">
        <v>35</v>
      </c>
      <c r="D124" s="1" t="str">
        <f ca="1">IFERROR(__xludf.DUMMYFUNCTION("""COMPUTED_VALUE"""),"Rajshahi")</f>
        <v>Rajshahi</v>
      </c>
      <c r="E124" s="1" t="str">
        <f ca="1">IFERROR(__xludf.DUMMYFUNCTION("""COMPUTED_VALUE"""),"Durgapur")</f>
        <v>Durgapur</v>
      </c>
      <c r="F124" s="1" t="str">
        <f ca="1">IFERROR(__xludf.DUMMYFUNCTION("""COMPUTED_VALUE"""),"Soybean Oil,Sugar,Eggs,Potato,Onion,Green Chilli")</f>
        <v>Soybean Oil,Sugar,Eggs,Potato,Onion,Green Chilli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>
        <f ca="1">IFERROR(__xludf.DUMMYFUNCTION("""COMPUTED_VALUE"""),175)</f>
        <v>175</v>
      </c>
      <c r="X124" s="1"/>
      <c r="Y124" s="1" t="str">
        <f ca="1">IFERROR(__xludf.DUMMYFUNCTION("""COMPUTED_VALUE"""),"Bottle")</f>
        <v>Bottle</v>
      </c>
      <c r="Z124" s="1" t="str">
        <f ca="1">IFERROR(__xludf.DUMMYFUNCTION("""COMPUTED_VALUE"""),"Traditional Shop")</f>
        <v>Traditional Shop</v>
      </c>
      <c r="AA124" s="1"/>
      <c r="AB124" s="1"/>
      <c r="AC124" s="1"/>
      <c r="AD124" s="1"/>
      <c r="AE124" s="1"/>
      <c r="AF124" s="1"/>
      <c r="AG124" s="1">
        <f ca="1">IFERROR(__xludf.DUMMYFUNCTION("""COMPUTED_VALUE"""),135)</f>
        <v>135</v>
      </c>
      <c r="AH124" s="1"/>
      <c r="AI124" s="1" t="str">
        <f ca="1">IFERROR(__xludf.DUMMYFUNCTION("""COMPUTED_VALUE"""),"Indian")</f>
        <v>Indian</v>
      </c>
      <c r="AJ124" s="1" t="str">
        <f ca="1">IFERROR(__xludf.DUMMYFUNCTION("""COMPUTED_VALUE"""),"Loose")</f>
        <v>Loose</v>
      </c>
      <c r="AK124" s="1" t="str">
        <f ca="1">IFERROR(__xludf.DUMMYFUNCTION("""COMPUTED_VALUE"""),"Traditional Shop")</f>
        <v>Traditional Shop</v>
      </c>
      <c r="AL124" s="1"/>
      <c r="AM124" s="1">
        <f ca="1">IFERROR(__xludf.DUMMYFUNCTION("""COMPUTED_VALUE"""),46)</f>
        <v>46</v>
      </c>
      <c r="AN124" s="1"/>
      <c r="AO124" s="1" t="str">
        <f ca="1">IFERROR(__xludf.DUMMYFUNCTION("""COMPUTED_VALUE"""),"Traditional Shop")</f>
        <v>Traditional Shop</v>
      </c>
      <c r="AP124" s="1"/>
      <c r="AQ124" s="1"/>
      <c r="AR124" s="1"/>
      <c r="AS124" s="1"/>
      <c r="AT124" s="1"/>
      <c r="AU124" s="1"/>
      <c r="AV124" s="1">
        <f ca="1">IFERROR(__xludf.DUMMYFUNCTION("""COMPUTED_VALUE"""),60)</f>
        <v>60</v>
      </c>
      <c r="AW124" s="1"/>
      <c r="AX124" s="1" t="str">
        <f ca="1">IFERROR(__xludf.DUMMYFUNCTION("""COMPUTED_VALUE"""),"New Potato")</f>
        <v>New Potato</v>
      </c>
      <c r="AY124" s="1" t="str">
        <f ca="1">IFERROR(__xludf.DUMMYFUNCTION("""COMPUTED_VALUE"""),"Traditional Shop")</f>
        <v>Traditional Shop</v>
      </c>
      <c r="AZ124" s="1"/>
      <c r="BA124" s="1"/>
      <c r="BB124" s="1"/>
      <c r="BC124" s="1"/>
      <c r="BD124" s="1"/>
      <c r="BE124" s="1"/>
      <c r="BF124" s="1">
        <f ca="1">IFERROR(__xludf.DUMMYFUNCTION("""COMPUTED_VALUE"""),55)</f>
        <v>55</v>
      </c>
      <c r="BG124" s="1"/>
      <c r="BH124" s="1" t="str">
        <f ca="1">IFERROR(__xludf.DUMMYFUNCTION("""COMPUTED_VALUE"""),"Deshi")</f>
        <v>Deshi</v>
      </c>
      <c r="BI124" s="1" t="str">
        <f ca="1">IFERROR(__xludf.DUMMYFUNCTION("""COMPUTED_VALUE"""),"Traditional Shop")</f>
        <v>Traditional Shop</v>
      </c>
      <c r="BJ124" s="1"/>
      <c r="BK124" s="1">
        <f ca="1">IFERROR(__xludf.DUMMYFUNCTION("""COMPUTED_VALUE"""),60)</f>
        <v>60</v>
      </c>
      <c r="BL124" s="1"/>
      <c r="BM124" s="1" t="str">
        <f ca="1">IFERROR(__xludf.DUMMYFUNCTION("""COMPUTED_VALUE"""),"Traditional Shop")</f>
        <v>Traditional Shop</v>
      </c>
      <c r="BN124" s="1"/>
      <c r="BO124" s="1"/>
    </row>
    <row r="125" spans="1:67">
      <c r="A125" s="1" t="str">
        <f ca="1">IFERROR(__xludf.DUMMYFUNCTION("""COMPUTED_VALUE"""),"038cf941-2a95-4dc7-9f96-50678fdb0acc")</f>
        <v>038cf941-2a95-4dc7-9f96-50678fdb0acc</v>
      </c>
      <c r="B125" s="2">
        <f ca="1">IFERROR(__xludf.DUMMYFUNCTION("""COMPUTED_VALUE"""),45658.6184375)</f>
        <v>45658.618437500001</v>
      </c>
      <c r="C125" s="3" t="s">
        <v>7</v>
      </c>
      <c r="D125" s="1" t="str">
        <f ca="1">IFERROR(__xludf.DUMMYFUNCTION("""COMPUTED_VALUE"""),"Naogaon")</f>
        <v>Naogaon</v>
      </c>
      <c r="E125" s="1" t="str">
        <f ca="1">IFERROR(__xludf.DUMMYFUNCTION("""COMPUTED_VALUE"""),"Mahadebpur")</f>
        <v>Mahadebpur</v>
      </c>
      <c r="F125" s="1" t="str">
        <f ca="1">IFERROR(__xludf.DUMMYFUNCTION("""COMPUTED_VALUE"""),"Green Chilli,Onion,Eggplant,Eggs,Soybean Oil")</f>
        <v>Green Chilli,Onion,Eggplant,Eggs,Soybean Oil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>
        <f ca="1">IFERROR(__xludf.DUMMYFUNCTION("""COMPUTED_VALUE"""),200)</f>
        <v>200</v>
      </c>
      <c r="X125" s="1"/>
      <c r="Y125" s="1" t="str">
        <f ca="1">IFERROR(__xludf.DUMMYFUNCTION("""COMPUTED_VALUE"""),"Loose")</f>
        <v>Loose</v>
      </c>
      <c r="Z125" s="1" t="str">
        <f ca="1">IFERROR(__xludf.DUMMYFUNCTION("""COMPUTED_VALUE"""),"Traditional Shop")</f>
        <v>Traditional Shop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>
        <f ca="1">IFERROR(__xludf.DUMMYFUNCTION("""COMPUTED_VALUE"""),55)</f>
        <v>55</v>
      </c>
      <c r="AN125" s="1"/>
      <c r="AO125" s="1" t="str">
        <f ca="1">IFERROR(__xludf.DUMMYFUNCTION("""COMPUTED_VALUE"""),"Traditional Shop")</f>
        <v>Traditional Shop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>
        <f ca="1">IFERROR(__xludf.DUMMYFUNCTION("""COMPUTED_VALUE"""),30)</f>
        <v>30</v>
      </c>
      <c r="BB125" s="1"/>
      <c r="BC125" s="1"/>
      <c r="BD125" s="1" t="str">
        <f ca="1">IFERROR(__xludf.DUMMYFUNCTION("""COMPUTED_VALUE"""),"Traditional Shop")</f>
        <v>Traditional Shop</v>
      </c>
      <c r="BE125" s="1"/>
      <c r="BF125" s="1">
        <f ca="1">IFERROR(__xludf.DUMMYFUNCTION("""COMPUTED_VALUE"""),60)</f>
        <v>60</v>
      </c>
      <c r="BG125" s="1"/>
      <c r="BH125" s="1" t="str">
        <f ca="1">IFERROR(__xludf.DUMMYFUNCTION("""COMPUTED_VALUE"""),"Deshi")</f>
        <v>Deshi</v>
      </c>
      <c r="BI125" s="1" t="str">
        <f ca="1">IFERROR(__xludf.DUMMYFUNCTION("""COMPUTED_VALUE"""),"Traditional Shop")</f>
        <v>Traditional Shop</v>
      </c>
      <c r="BJ125" s="1"/>
      <c r="BK125" s="1">
        <f ca="1">IFERROR(__xludf.DUMMYFUNCTION("""COMPUTED_VALUE"""),40)</f>
        <v>40</v>
      </c>
      <c r="BL125" s="1"/>
      <c r="BM125" s="1" t="str">
        <f ca="1">IFERROR(__xludf.DUMMYFUNCTION("""COMPUTED_VALUE"""),"Traditional Shop")</f>
        <v>Traditional Shop</v>
      </c>
      <c r="BN125" s="1"/>
      <c r="BO125" s="1"/>
    </row>
    <row r="126" spans="1:67">
      <c r="A126" s="1" t="str">
        <f ca="1">IFERROR(__xludf.DUMMYFUNCTION("""COMPUTED_VALUE"""),"05e90043-916e-4c05-8e1f-6cfc771dc186")</f>
        <v>05e90043-916e-4c05-8e1f-6cfc771dc186</v>
      </c>
      <c r="B126" s="2">
        <f ca="1">IFERROR(__xludf.DUMMYFUNCTION("""COMPUTED_VALUE"""),45659.2881944444)</f>
        <v>45659.288194444402</v>
      </c>
      <c r="C126" s="3" t="s">
        <v>8</v>
      </c>
      <c r="D126" s="1" t="str">
        <f ca="1">IFERROR(__xludf.DUMMYFUNCTION("""COMPUTED_VALUE"""),"Naogaon")</f>
        <v>Naogaon</v>
      </c>
      <c r="E126" s="1" t="str">
        <f ca="1">IFERROR(__xludf.DUMMYFUNCTION("""COMPUTED_VALUE"""),"Dhamoirhat")</f>
        <v>Dhamoirhat</v>
      </c>
      <c r="F126" s="1" t="str">
        <f ca="1">IFERROR(__xludf.DUMMYFUNCTION("""COMPUTED_VALUE"""),"Chicken,Potato,Eggplant,Onion,Green Chilli")</f>
        <v>Chicken,Potato,Eggplant,Onion,Green Chilli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>
        <f ca="1">IFERROR(__xludf.DUMMYFUNCTION("""COMPUTED_VALUE"""),180)</f>
        <v>180</v>
      </c>
      <c r="AR126" s="1"/>
      <c r="AS126" s="1" t="str">
        <f ca="1">IFERROR(__xludf.DUMMYFUNCTION("""COMPUTED_VALUE"""),"Live")</f>
        <v>Live</v>
      </c>
      <c r="AT126" s="1" t="str">
        <f ca="1">IFERROR(__xludf.DUMMYFUNCTION("""COMPUTED_VALUE"""),"Traditional Shop")</f>
        <v>Traditional Shop</v>
      </c>
      <c r="AU126" s="1"/>
      <c r="AV126" s="1">
        <f ca="1">IFERROR(__xludf.DUMMYFUNCTION("""COMPUTED_VALUE"""),50)</f>
        <v>50</v>
      </c>
      <c r="AW126" s="1"/>
      <c r="AX126" s="1" t="str">
        <f ca="1">IFERROR(__xludf.DUMMYFUNCTION("""COMPUTED_VALUE"""),"New Potato")</f>
        <v>New Potato</v>
      </c>
      <c r="AY126" s="1" t="str">
        <f ca="1">IFERROR(__xludf.DUMMYFUNCTION("""COMPUTED_VALUE"""),"Traditional Shop")</f>
        <v>Traditional Shop</v>
      </c>
      <c r="AZ126" s="1"/>
      <c r="BA126" s="1">
        <f ca="1">IFERROR(__xludf.DUMMYFUNCTION("""COMPUTED_VALUE"""),60)</f>
        <v>60</v>
      </c>
      <c r="BB126" s="1"/>
      <c r="BC126" s="1"/>
      <c r="BD126" s="1" t="str">
        <f ca="1">IFERROR(__xludf.DUMMYFUNCTION("""COMPUTED_VALUE"""),"Traditional Shop")</f>
        <v>Traditional Shop</v>
      </c>
      <c r="BE126" s="1"/>
      <c r="BF126" s="1">
        <f ca="1">IFERROR(__xludf.DUMMYFUNCTION("""COMPUTED_VALUE"""),60)</f>
        <v>60</v>
      </c>
      <c r="BG126" s="1"/>
      <c r="BH126" s="1" t="str">
        <f ca="1">IFERROR(__xludf.DUMMYFUNCTION("""COMPUTED_VALUE"""),"Indian")</f>
        <v>Indian</v>
      </c>
      <c r="BI126" s="1" t="str">
        <f ca="1">IFERROR(__xludf.DUMMYFUNCTION("""COMPUTED_VALUE"""),"Traditional Shop")</f>
        <v>Traditional Shop</v>
      </c>
      <c r="BJ126" s="1"/>
      <c r="BK126" s="1">
        <f ca="1">IFERROR(__xludf.DUMMYFUNCTION("""COMPUTED_VALUE"""),60)</f>
        <v>60</v>
      </c>
      <c r="BL126" s="1"/>
      <c r="BM126" s="1" t="str">
        <f ca="1">IFERROR(__xludf.DUMMYFUNCTION("""COMPUTED_VALUE"""),"Traditional Shop")</f>
        <v>Traditional Shop</v>
      </c>
      <c r="BN126" s="1"/>
      <c r="BO126" s="1"/>
    </row>
    <row r="127" spans="1:67">
      <c r="A127" s="1" t="str">
        <f ca="1">IFERROR(__xludf.DUMMYFUNCTION("""COMPUTED_VALUE"""),"02246c6a-414a-44b2-bd15-403a9b7da7d9")</f>
        <v>02246c6a-414a-44b2-bd15-403a9b7da7d9</v>
      </c>
      <c r="B127" s="2">
        <f ca="1">IFERROR(__xludf.DUMMYFUNCTION("""COMPUTED_VALUE"""),45659.4529398148)</f>
        <v>45659.452939814801</v>
      </c>
      <c r="C127" s="3" t="s">
        <v>28</v>
      </c>
      <c r="D127" s="1" t="str">
        <f ca="1">IFERROR(__xludf.DUMMYFUNCTION("""COMPUTED_VALUE"""),"Rajshahi")</f>
        <v>Rajshahi</v>
      </c>
      <c r="E127" s="1" t="str">
        <f ca="1">IFERROR(__xludf.DUMMYFUNCTION("""COMPUTED_VALUE"""),"Matihar")</f>
        <v>Matihar</v>
      </c>
      <c r="F127" s="1" t="str">
        <f ca="1">IFERROR(__xludf.DUMMYFUNCTION("""COMPUTED_VALUE"""),"Rice,Soybean Oil,Eggs,Chicken")</f>
        <v>Rice,Soybean Oil,Eggs,Chicken</v>
      </c>
      <c r="G127" s="1">
        <f ca="1">IFERROR(__xludf.DUMMYFUNCTION("""COMPUTED_VALUE"""),75)</f>
        <v>75</v>
      </c>
      <c r="H127" s="1"/>
      <c r="I127" s="1" t="str">
        <f ca="1">IFERROR(__xludf.DUMMYFUNCTION("""COMPUTED_VALUE"""),"Loose")</f>
        <v>Loose</v>
      </c>
      <c r="J127" s="1" t="str">
        <f ca="1">IFERROR(__xludf.DUMMYFUNCTION("""COMPUTED_VALUE"""),"Miniket")</f>
        <v>Miniket</v>
      </c>
      <c r="K127" s="1" t="str">
        <f ca="1">IFERROR(__xludf.DUMMYFUNCTION("""COMPUTED_VALUE"""),"Traditional Shop")</f>
        <v>Traditional Shop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>
        <f ca="1">IFERROR(__xludf.DUMMYFUNCTION("""COMPUTED_VALUE"""),175)</f>
        <v>175</v>
      </c>
      <c r="X127" s="1"/>
      <c r="Y127" s="1" t="str">
        <f ca="1">IFERROR(__xludf.DUMMYFUNCTION("""COMPUTED_VALUE"""),"Bottle")</f>
        <v>Bottle</v>
      </c>
      <c r="Z127" s="1" t="str">
        <f ca="1">IFERROR(__xludf.DUMMYFUNCTION("""COMPUTED_VALUE"""),"Traditional Shop")</f>
        <v>Traditional Shop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>
        <f ca="1">IFERROR(__xludf.DUMMYFUNCTION("""COMPUTED_VALUE"""),44)</f>
        <v>44</v>
      </c>
      <c r="AN127" s="1"/>
      <c r="AO127" s="1" t="str">
        <f ca="1">IFERROR(__xludf.DUMMYFUNCTION("""COMPUTED_VALUE"""),"Traditional Shop")</f>
        <v>Traditional Shop</v>
      </c>
      <c r="AP127" s="1"/>
      <c r="AQ127" s="1">
        <f ca="1">IFERROR(__xludf.DUMMYFUNCTION("""COMPUTED_VALUE"""),185)</f>
        <v>185</v>
      </c>
      <c r="AR127" s="1"/>
      <c r="AS127" s="1" t="str">
        <f ca="1">IFERROR(__xludf.DUMMYFUNCTION("""COMPUTED_VALUE"""),"Live")</f>
        <v>Live</v>
      </c>
      <c r="AT127" s="1" t="str">
        <f ca="1">IFERROR(__xludf.DUMMYFUNCTION("""COMPUTED_VALUE"""),"Traditional Shop")</f>
        <v>Traditional Shop</v>
      </c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>
      <c r="A128" s="1" t="str">
        <f ca="1">IFERROR(__xludf.DUMMYFUNCTION("""COMPUTED_VALUE"""),"0b09616e-a266-4358-88fe-f34035a74c79")</f>
        <v>0b09616e-a266-4358-88fe-f34035a74c79</v>
      </c>
      <c r="B128" s="2">
        <f ca="1">IFERROR(__xludf.DUMMYFUNCTION("""COMPUTED_VALUE"""),45660.3726736111)</f>
        <v>45660.372673611098</v>
      </c>
      <c r="C128" s="3" t="s">
        <v>7</v>
      </c>
      <c r="D128" s="1" t="str">
        <f ca="1">IFERROR(__xludf.DUMMYFUNCTION("""COMPUTED_VALUE"""),"Naogaon")</f>
        <v>Naogaon</v>
      </c>
      <c r="E128" s="1" t="str">
        <f ca="1">IFERROR(__xludf.DUMMYFUNCTION("""COMPUTED_VALUE"""),"Dhamoirhat")</f>
        <v>Dhamoirhat</v>
      </c>
      <c r="F128" s="1" t="str">
        <f ca="1">IFERROR(__xludf.DUMMYFUNCTION("""COMPUTED_VALUE"""),"Eggplant,Potato,Onion,Chicken")</f>
        <v>Eggplant,Potato,Onion,Chicken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>
        <f ca="1">IFERROR(__xludf.DUMMYFUNCTION("""COMPUTED_VALUE"""),300)</f>
        <v>300</v>
      </c>
      <c r="AR128" s="1"/>
      <c r="AS128" s="1" t="str">
        <f ca="1">IFERROR(__xludf.DUMMYFUNCTION("""COMPUTED_VALUE"""),"Live")</f>
        <v>Live</v>
      </c>
      <c r="AT128" s="1" t="str">
        <f ca="1">IFERROR(__xludf.DUMMYFUNCTION("""COMPUTED_VALUE"""),"Traditional Shop")</f>
        <v>Traditional Shop</v>
      </c>
      <c r="AU128" s="1"/>
      <c r="AV128" s="1">
        <f ca="1">IFERROR(__xludf.DUMMYFUNCTION("""COMPUTED_VALUE"""),60)</f>
        <v>60</v>
      </c>
      <c r="AW128" s="1"/>
      <c r="AX128" s="1" t="str">
        <f ca="1">IFERROR(__xludf.DUMMYFUNCTION("""COMPUTED_VALUE"""),"New Potato")</f>
        <v>New Potato</v>
      </c>
      <c r="AY128" s="1" t="str">
        <f ca="1">IFERROR(__xludf.DUMMYFUNCTION("""COMPUTED_VALUE"""),"Traditional Shop")</f>
        <v>Traditional Shop</v>
      </c>
      <c r="AZ128" s="1"/>
      <c r="BA128" s="1">
        <f ca="1">IFERROR(__xludf.DUMMYFUNCTION("""COMPUTED_VALUE"""),20)</f>
        <v>20</v>
      </c>
      <c r="BB128" s="1"/>
      <c r="BC128" s="1"/>
      <c r="BD128" s="1" t="str">
        <f ca="1">IFERROR(__xludf.DUMMYFUNCTION("""COMPUTED_VALUE"""),"Traditional Shop")</f>
        <v>Traditional Shop</v>
      </c>
      <c r="BE128" s="1"/>
      <c r="BF128" s="1">
        <f ca="1">IFERROR(__xludf.DUMMYFUNCTION("""COMPUTED_VALUE"""),60)</f>
        <v>60</v>
      </c>
      <c r="BG128" s="1"/>
      <c r="BH128" s="1" t="str">
        <f ca="1">IFERROR(__xludf.DUMMYFUNCTION("""COMPUTED_VALUE"""),"Indian")</f>
        <v>Indian</v>
      </c>
      <c r="BI128" s="1" t="str">
        <f ca="1">IFERROR(__xludf.DUMMYFUNCTION("""COMPUTED_VALUE"""),"Traditional Shop")</f>
        <v>Traditional Shop</v>
      </c>
      <c r="BJ128" s="1"/>
      <c r="BK128" s="1"/>
      <c r="BL128" s="1"/>
      <c r="BM128" s="1"/>
      <c r="BN128" s="1"/>
      <c r="BO128" s="1"/>
    </row>
    <row r="129" spans="1:67">
      <c r="A129" s="1" t="str">
        <f ca="1">IFERROR(__xludf.DUMMYFUNCTION("""COMPUTED_VALUE"""),"c09f20a0-dcd5-4a83-a6f9-29295dd1033f")</f>
        <v>c09f20a0-dcd5-4a83-a6f9-29295dd1033f</v>
      </c>
      <c r="B129" s="2">
        <f ca="1">IFERROR(__xludf.DUMMYFUNCTION("""COMPUTED_VALUE"""),45661.5688310185)</f>
        <v>45661.5688310185</v>
      </c>
      <c r="C129" s="3" t="s">
        <v>38</v>
      </c>
      <c r="D129" s="1" t="str">
        <f ca="1">IFERROR(__xludf.DUMMYFUNCTION("""COMPUTED_VALUE"""),"Rajshahi")</f>
        <v>Rajshahi</v>
      </c>
      <c r="E129" s="1" t="str">
        <f ca="1">IFERROR(__xludf.DUMMYFUNCTION("""COMPUTED_VALUE"""),"Matihar")</f>
        <v>Matihar</v>
      </c>
      <c r="F129" s="1" t="str">
        <f ca="1">IFERROR(__xludf.DUMMYFUNCTION("""COMPUTED_VALUE"""),"Rice,Lentil,Onion,Eggplant,Green Chilli,Potato")</f>
        <v>Rice,Lentil,Onion,Eggplant,Green Chilli,Potato</v>
      </c>
      <c r="G129" s="1">
        <f ca="1">IFERROR(__xludf.DUMMYFUNCTION("""COMPUTED_VALUE"""),72)</f>
        <v>72</v>
      </c>
      <c r="H129" s="1"/>
      <c r="I129" s="1" t="str">
        <f ca="1">IFERROR(__xludf.DUMMYFUNCTION("""COMPUTED_VALUE"""),"Loose")</f>
        <v>Loose</v>
      </c>
      <c r="J129" s="1"/>
      <c r="K129" s="1" t="str">
        <f ca="1">IFERROR(__xludf.DUMMYFUNCTION("""COMPUTED_VALUE"""),"Traditional Shop")</f>
        <v>Traditional Shop</v>
      </c>
      <c r="L129" s="1"/>
      <c r="M129" s="1"/>
      <c r="N129" s="1"/>
      <c r="O129" s="1"/>
      <c r="P129" s="1"/>
      <c r="Q129" s="1"/>
      <c r="R129" s="1">
        <f ca="1">IFERROR(__xludf.DUMMYFUNCTION("""COMPUTED_VALUE"""),115)</f>
        <v>115</v>
      </c>
      <c r="S129" s="1"/>
      <c r="T129" s="1" t="str">
        <f ca="1">IFERROR(__xludf.DUMMYFUNCTION("""COMPUTED_VALUE"""),"Loose")</f>
        <v>Loose</v>
      </c>
      <c r="U129" s="1" t="str">
        <f ca="1">IFERROR(__xludf.DUMMYFUNCTION("""COMPUTED_VALUE"""),"Traditional Shop")</f>
        <v>Traditional Shop</v>
      </c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>
        <f ca="1">IFERROR(__xludf.DUMMYFUNCTION("""COMPUTED_VALUE"""),30)</f>
        <v>30</v>
      </c>
      <c r="AW129" s="1"/>
      <c r="AX129" s="1" t="str">
        <f ca="1">IFERROR(__xludf.DUMMYFUNCTION("""COMPUTED_VALUE"""),"Old Potato")</f>
        <v>Old Potato</v>
      </c>
      <c r="AY129" s="1" t="str">
        <f ca="1">IFERROR(__xludf.DUMMYFUNCTION("""COMPUTED_VALUE"""),"Traditional Shop")</f>
        <v>Traditional Shop</v>
      </c>
      <c r="AZ129" s="1"/>
      <c r="BA129" s="1">
        <f ca="1">IFERROR(__xludf.DUMMYFUNCTION("""COMPUTED_VALUE"""),30)</f>
        <v>30</v>
      </c>
      <c r="BB129" s="1"/>
      <c r="BC129" s="1" t="str">
        <f ca="1">IFERROR(__xludf.DUMMYFUNCTION("""COMPUTED_VALUE"""),"Mota")</f>
        <v>Mota</v>
      </c>
      <c r="BD129" s="1" t="str">
        <f ca="1">IFERROR(__xludf.DUMMYFUNCTION("""COMPUTED_VALUE"""),"Traditional Shop")</f>
        <v>Traditional Shop</v>
      </c>
      <c r="BE129" s="1"/>
      <c r="BF129" s="1">
        <f ca="1">IFERROR(__xludf.DUMMYFUNCTION("""COMPUTED_VALUE"""),40)</f>
        <v>40</v>
      </c>
      <c r="BG129" s="1"/>
      <c r="BH129" s="1" t="str">
        <f ca="1">IFERROR(__xludf.DUMMYFUNCTION("""COMPUTED_VALUE"""),"Deshi")</f>
        <v>Deshi</v>
      </c>
      <c r="BI129" s="1" t="str">
        <f ca="1">IFERROR(__xludf.DUMMYFUNCTION("""COMPUTED_VALUE"""),"Traditional Shop")</f>
        <v>Traditional Shop</v>
      </c>
      <c r="BJ129" s="1"/>
      <c r="BK129" s="1"/>
      <c r="BL129" s="1"/>
      <c r="BM129" s="1"/>
      <c r="BN129" s="1"/>
      <c r="BO129" s="1"/>
    </row>
    <row r="130" spans="1:67">
      <c r="A130" s="1" t="str">
        <f ca="1">IFERROR(__xludf.DUMMYFUNCTION("""COMPUTED_VALUE"""),"fd14bdd8-ae0a-421e-9e42-7e6bd301cc31")</f>
        <v>fd14bdd8-ae0a-421e-9e42-7e6bd301cc31</v>
      </c>
      <c r="B130" s="2">
        <f ca="1">IFERROR(__xludf.DUMMYFUNCTION("""COMPUTED_VALUE"""),45661.5694444444)</f>
        <v>45661.569444444402</v>
      </c>
      <c r="C130" s="3" t="s">
        <v>38</v>
      </c>
      <c r="D130" s="1" t="str">
        <f ca="1">IFERROR(__xludf.DUMMYFUNCTION("""COMPUTED_VALUE"""),"Rajshahi")</f>
        <v>Rajshahi</v>
      </c>
      <c r="E130" s="1" t="str">
        <f ca="1">IFERROR(__xludf.DUMMYFUNCTION("""COMPUTED_VALUE"""),"Matihar")</f>
        <v>Matihar</v>
      </c>
      <c r="F130" s="1" t="str">
        <f ca="1">IFERROR(__xludf.DUMMYFUNCTION("""COMPUTED_VALUE"""),"Onion")</f>
        <v>Onion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>
        <f ca="1">IFERROR(__xludf.DUMMYFUNCTION("""COMPUTED_VALUE"""),60)</f>
        <v>60</v>
      </c>
      <c r="BG130" s="1"/>
      <c r="BH130" s="1" t="str">
        <f ca="1">IFERROR(__xludf.DUMMYFUNCTION("""COMPUTED_VALUE"""),"Deshi")</f>
        <v>Deshi</v>
      </c>
      <c r="BI130" s="1"/>
      <c r="BJ130" s="1"/>
      <c r="BK130" s="1"/>
      <c r="BL130" s="1"/>
      <c r="BM130" s="1"/>
      <c r="BN130" s="1"/>
      <c r="BO130" s="1"/>
    </row>
    <row r="131" spans="1:67">
      <c r="A131" s="1" t="str">
        <f ca="1">IFERROR(__xludf.DUMMYFUNCTION("""COMPUTED_VALUE"""),"bd16acde-a758-43b1-995a-43e8bacbcc5b")</f>
        <v>bd16acde-a758-43b1-995a-43e8bacbcc5b</v>
      </c>
      <c r="B131" s="2">
        <f ca="1">IFERROR(__xludf.DUMMYFUNCTION("""COMPUTED_VALUE"""),45662.6909143518)</f>
        <v>45662.690914351799</v>
      </c>
      <c r="C131" s="3" t="s">
        <v>53</v>
      </c>
      <c r="D131" s="1" t="str">
        <f ca="1">IFERROR(__xludf.DUMMYFUNCTION("""COMPUTED_VALUE"""),"Bogra")</f>
        <v>Bogra</v>
      </c>
      <c r="E131" s="1" t="str">
        <f ca="1">IFERROR(__xludf.DUMMYFUNCTION("""COMPUTED_VALUE"""),"Bogra Sadar")</f>
        <v>Bogra Sadar</v>
      </c>
      <c r="F131" s="1" t="str">
        <f ca="1">IFERROR(__xludf.DUMMYFUNCTION("""COMPUTED_VALUE"""),"Onion")</f>
        <v>Onion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>
        <f ca="1">IFERROR(__xludf.DUMMYFUNCTION("""COMPUTED_VALUE"""),50)</f>
        <v>50</v>
      </c>
      <c r="BG131" s="1"/>
      <c r="BH131" s="1" t="str">
        <f ca="1">IFERROR(__xludf.DUMMYFUNCTION("""COMPUTED_VALUE"""),"Indian")</f>
        <v>Indian</v>
      </c>
      <c r="BI131" s="1" t="str">
        <f ca="1">IFERROR(__xludf.DUMMYFUNCTION("""COMPUTED_VALUE"""),"Traditional Shop")</f>
        <v>Traditional Shop</v>
      </c>
      <c r="BJ131" s="1"/>
      <c r="BK131" s="1"/>
      <c r="BL131" s="1"/>
      <c r="BM131" s="1"/>
      <c r="BN131" s="1"/>
      <c r="BO131" s="1" t="str">
        <f ca="1">IFERROR(__xludf.DUMMYFUNCTION("""COMPUTED_VALUE"""),"well price is reasonable ")</f>
        <v xml:space="preserve">well price is reasonable </v>
      </c>
    </row>
    <row r="132" spans="1:67">
      <c r="A132" s="1" t="str">
        <f ca="1">IFERROR(__xludf.DUMMYFUNCTION("""COMPUTED_VALUE"""),"3305c7f6-1882-4f1c-bc00-dbe1939f3068")</f>
        <v>3305c7f6-1882-4f1c-bc00-dbe1939f3068</v>
      </c>
      <c r="B132" s="2">
        <f ca="1">IFERROR(__xludf.DUMMYFUNCTION("""COMPUTED_VALUE"""),45663.3151157407)</f>
        <v>45663.315115740697</v>
      </c>
      <c r="C132" s="3" t="s">
        <v>25</v>
      </c>
      <c r="D132" s="1" t="str">
        <f ca="1">IFERROR(__xludf.DUMMYFUNCTION("""COMPUTED_VALUE"""),"Gaibandha")</f>
        <v>Gaibandha</v>
      </c>
      <c r="E132" s="1" t="str">
        <f ca="1">IFERROR(__xludf.DUMMYFUNCTION("""COMPUTED_VALUE"""),"Sadullapur")</f>
        <v>Sadullapur</v>
      </c>
      <c r="F132" s="1" t="str">
        <f ca="1">IFERROR(__xludf.DUMMYFUNCTION("""COMPUTED_VALUE"""),"Potato")</f>
        <v>Potato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>
        <f ca="1">IFERROR(__xludf.DUMMYFUNCTION("""COMPUTED_VALUE"""),30)</f>
        <v>30</v>
      </c>
      <c r="AW132" s="1"/>
      <c r="AX132" s="1" t="str">
        <f ca="1">IFERROR(__xludf.DUMMYFUNCTION("""COMPUTED_VALUE"""),"New Potato")</f>
        <v>New Potato</v>
      </c>
      <c r="AY132" s="1" t="str">
        <f ca="1">IFERROR(__xludf.DUMMYFUNCTION("""COMPUTED_VALUE"""),"Traditional Shop")</f>
        <v>Traditional Shop</v>
      </c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>
      <c r="A133" s="1" t="str">
        <f ca="1">IFERROR(__xludf.DUMMYFUNCTION("""COMPUTED_VALUE"""),"0d56c674-43b8-4f60-a1bb-8fb8907c31aa")</f>
        <v>0d56c674-43b8-4f60-a1bb-8fb8907c31aa</v>
      </c>
      <c r="B133" s="2">
        <f ca="1">IFERROR(__xludf.DUMMYFUNCTION("""COMPUTED_VALUE"""),45663.3169212962)</f>
        <v>45663.316921296297</v>
      </c>
      <c r="C133" s="3" t="s">
        <v>25</v>
      </c>
      <c r="D133" s="1" t="str">
        <f ca="1">IFERROR(__xludf.DUMMYFUNCTION("""COMPUTED_VALUE"""),"Gaibandha")</f>
        <v>Gaibandha</v>
      </c>
      <c r="E133" s="1" t="str">
        <f ca="1">IFERROR(__xludf.DUMMYFUNCTION("""COMPUTED_VALUE"""),"Sadullapur")</f>
        <v>Sadullapur</v>
      </c>
      <c r="F133" s="1" t="str">
        <f ca="1">IFERROR(__xludf.DUMMYFUNCTION("""COMPUTED_VALUE"""),"Eggplant,Onion,Green Chilli")</f>
        <v>Eggplant,Onion,Green Chilli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>
        <f ca="1">IFERROR(__xludf.DUMMYFUNCTION("""COMPUTED_VALUE"""),30)</f>
        <v>30</v>
      </c>
      <c r="BB133" s="1"/>
      <c r="BC133" s="1" t="str">
        <f ca="1">IFERROR(__xludf.DUMMYFUNCTION("""COMPUTED_VALUE"""),"গোল বেগুন ")</f>
        <v xml:space="preserve">গোল বেগুন </v>
      </c>
      <c r="BD133" s="1" t="str">
        <f ca="1">IFERROR(__xludf.DUMMYFUNCTION("""COMPUTED_VALUE"""),"Traditional Shop")</f>
        <v>Traditional Shop</v>
      </c>
      <c r="BE133" s="1"/>
      <c r="BF133" s="1">
        <f ca="1">IFERROR(__xludf.DUMMYFUNCTION("""COMPUTED_VALUE"""),50)</f>
        <v>50</v>
      </c>
      <c r="BG133" s="1"/>
      <c r="BH133" s="1" t="str">
        <f ca="1">IFERROR(__xludf.DUMMYFUNCTION("""COMPUTED_VALUE"""),"Deshi")</f>
        <v>Deshi</v>
      </c>
      <c r="BI133" s="1" t="str">
        <f ca="1">IFERROR(__xludf.DUMMYFUNCTION("""COMPUTED_VALUE"""),"Traditional Shop")</f>
        <v>Traditional Shop</v>
      </c>
      <c r="BJ133" s="1"/>
      <c r="BK133" s="1">
        <f ca="1">IFERROR(__xludf.DUMMYFUNCTION("""COMPUTED_VALUE"""),30)</f>
        <v>30</v>
      </c>
      <c r="BL133" s="1"/>
      <c r="BM133" s="1" t="str">
        <f ca="1">IFERROR(__xludf.DUMMYFUNCTION("""COMPUTED_VALUE"""),"Traditional Shop")</f>
        <v>Traditional Shop</v>
      </c>
      <c r="BN133" s="1"/>
      <c r="BO133" s="1"/>
    </row>
    <row r="134" spans="1:67">
      <c r="A134" s="1" t="str">
        <f ca="1">IFERROR(__xludf.DUMMYFUNCTION("""COMPUTED_VALUE"""),"dd895f63-b508-4090-be55-e7de70902b80")</f>
        <v>dd895f63-b508-4090-be55-e7de70902b80</v>
      </c>
      <c r="B134" s="2">
        <f ca="1">IFERROR(__xludf.DUMMYFUNCTION("""COMPUTED_VALUE"""),45663.3283101851)</f>
        <v>45663.328310185098</v>
      </c>
      <c r="C134" s="3" t="s">
        <v>25</v>
      </c>
      <c r="D134" s="1" t="str">
        <f ca="1">IFERROR(__xludf.DUMMYFUNCTION("""COMPUTED_VALUE"""),"Gaibandha")</f>
        <v>Gaibandha</v>
      </c>
      <c r="E134" s="1" t="str">
        <f ca="1">IFERROR(__xludf.DUMMYFUNCTION("""COMPUTED_VALUE"""),"Sadullapur")</f>
        <v>Sadullapur</v>
      </c>
      <c r="F134" s="1" t="str">
        <f ca="1">IFERROR(__xludf.DUMMYFUNCTION("""COMPUTED_VALUE"""),"Rice,Flour,Lentil,Soybean Oil,Salt,Sugar,Eggs,Chicken")</f>
        <v>Rice,Flour,Lentil,Soybean Oil,Salt,Sugar,Eggs,Chicken</v>
      </c>
      <c r="G134" s="1">
        <f ca="1">IFERROR(__xludf.DUMMYFUNCTION("""COMPUTED_VALUE"""),65)</f>
        <v>65</v>
      </c>
      <c r="H134" s="1"/>
      <c r="I134" s="1" t="str">
        <f ca="1">IFERROR(__xludf.DUMMYFUNCTION("""COMPUTED_VALUE"""),"Loose")</f>
        <v>Loose</v>
      </c>
      <c r="J134" s="1">
        <f ca="1">IFERROR(__xludf.DUMMYFUNCTION("""COMPUTED_VALUE"""),28)</f>
        <v>28</v>
      </c>
      <c r="K134" s="1" t="str">
        <f ca="1">IFERROR(__xludf.DUMMYFUNCTION("""COMPUTED_VALUE"""),"Traditional Shop")</f>
        <v>Traditional Shop</v>
      </c>
      <c r="L134" s="1"/>
      <c r="M134" s="1">
        <f ca="1">IFERROR(__xludf.DUMMYFUNCTION("""COMPUTED_VALUE"""),50)</f>
        <v>50</v>
      </c>
      <c r="N134" s="1"/>
      <c r="O134" s="1" t="str">
        <f ca="1">IFERROR(__xludf.DUMMYFUNCTION("""COMPUTED_VALUE"""),"Packet")</f>
        <v>Packet</v>
      </c>
      <c r="P134" s="1" t="str">
        <f ca="1">IFERROR(__xludf.DUMMYFUNCTION("""COMPUTED_VALUE"""),"Traditional Shop")</f>
        <v>Traditional Shop</v>
      </c>
      <c r="Q134" s="1"/>
      <c r="R134" s="1">
        <f ca="1">IFERROR(__xludf.DUMMYFUNCTION("""COMPUTED_VALUE"""),140)</f>
        <v>140</v>
      </c>
      <c r="S134" s="1"/>
      <c r="T134" s="1" t="str">
        <f ca="1">IFERROR(__xludf.DUMMYFUNCTION("""COMPUTED_VALUE"""),"Loose")</f>
        <v>Loose</v>
      </c>
      <c r="U134" s="1" t="str">
        <f ca="1">IFERROR(__xludf.DUMMYFUNCTION("""COMPUTED_VALUE"""),"Traditional Shop")</f>
        <v>Traditional Shop</v>
      </c>
      <c r="V134" s="1"/>
      <c r="W134" s="1">
        <f ca="1">IFERROR(__xludf.DUMMYFUNCTION("""COMPUTED_VALUE"""),185)</f>
        <v>185</v>
      </c>
      <c r="X134" s="1"/>
      <c r="Y134" s="1" t="str">
        <f ca="1">IFERROR(__xludf.DUMMYFUNCTION("""COMPUTED_VALUE"""),"Loose")</f>
        <v>Loose</v>
      </c>
      <c r="Z134" s="1" t="str">
        <f ca="1">IFERROR(__xludf.DUMMYFUNCTION("""COMPUTED_VALUE"""),"Traditional Shop")</f>
        <v>Traditional Shop</v>
      </c>
      <c r="AA134" s="1"/>
      <c r="AB134" s="1">
        <f ca="1">IFERROR(__xludf.DUMMYFUNCTION("""COMPUTED_VALUE"""),40)</f>
        <v>40</v>
      </c>
      <c r="AC134" s="1"/>
      <c r="AD134" s="1" t="str">
        <f ca="1">IFERROR(__xludf.DUMMYFUNCTION("""COMPUTED_VALUE"""),"Packet")</f>
        <v>Packet</v>
      </c>
      <c r="AE134" s="1" t="str">
        <f ca="1">IFERROR(__xludf.DUMMYFUNCTION("""COMPUTED_VALUE"""),"Traditional Shop")</f>
        <v>Traditional Shop</v>
      </c>
      <c r="AF134" s="1"/>
      <c r="AG134" s="1">
        <f ca="1">IFERROR(__xludf.DUMMYFUNCTION("""COMPUTED_VALUE"""),125)</f>
        <v>125</v>
      </c>
      <c r="AH134" s="1"/>
      <c r="AI134" s="1" t="str">
        <f ca="1">IFERROR(__xludf.DUMMYFUNCTION("""COMPUTED_VALUE"""),"Deshi")</f>
        <v>Deshi</v>
      </c>
      <c r="AJ134" s="1" t="str">
        <f ca="1">IFERROR(__xludf.DUMMYFUNCTION("""COMPUTED_VALUE"""),"Loose")</f>
        <v>Loose</v>
      </c>
      <c r="AK134" s="1" t="str">
        <f ca="1">IFERROR(__xludf.DUMMYFUNCTION("""COMPUTED_VALUE"""),"Traditional Shop")</f>
        <v>Traditional Shop</v>
      </c>
      <c r="AL134" s="1"/>
      <c r="AM134" s="1">
        <f ca="1">IFERROR(__xludf.DUMMYFUNCTION("""COMPUTED_VALUE"""),45)</f>
        <v>45</v>
      </c>
      <c r="AN134" s="1"/>
      <c r="AO134" s="1" t="str">
        <f ca="1">IFERROR(__xludf.DUMMYFUNCTION("""COMPUTED_VALUE"""),"Traditional Shop")</f>
        <v>Traditional Shop</v>
      </c>
      <c r="AP134" s="1"/>
      <c r="AQ134" s="1">
        <f ca="1">IFERROR(__xludf.DUMMYFUNCTION("""COMPUTED_VALUE"""),180)</f>
        <v>180</v>
      </c>
      <c r="AR134" s="1"/>
      <c r="AS134" s="1" t="str">
        <f ca="1">IFERROR(__xludf.DUMMYFUNCTION("""COMPUTED_VALUE"""),"Live")</f>
        <v>Live</v>
      </c>
      <c r="AT134" s="1" t="str">
        <f ca="1">IFERROR(__xludf.DUMMYFUNCTION("""COMPUTED_VALUE"""),"Traditional Shop")</f>
        <v>Traditional Shop</v>
      </c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>
      <c r="A135" s="1" t="str">
        <f ca="1">IFERROR(__xludf.DUMMYFUNCTION("""COMPUTED_VALUE"""),"dcf738e1-c8ef-4d0c-9b3d-0b0f85811b81")</f>
        <v>dcf738e1-c8ef-4d0c-9b3d-0b0f85811b81</v>
      </c>
      <c r="B135" s="2">
        <f ca="1">IFERROR(__xludf.DUMMYFUNCTION("""COMPUTED_VALUE"""),45663.3439467592)</f>
        <v>45663.343946759203</v>
      </c>
      <c r="C135" s="3" t="s">
        <v>54</v>
      </c>
      <c r="D135" s="1" t="str">
        <f ca="1">IFERROR(__xludf.DUMMYFUNCTION("""COMPUTED_VALUE"""),"Naogaon")</f>
        <v>Naogaon</v>
      </c>
      <c r="E135" s="1" t="str">
        <f ca="1">IFERROR(__xludf.DUMMYFUNCTION("""COMPUTED_VALUE"""),"Badalgachhi")</f>
        <v>Badalgachhi</v>
      </c>
      <c r="F135" s="1" t="str">
        <f ca="1">IFERROR(__xludf.DUMMYFUNCTION("""COMPUTED_VALUE"""),"Potato,Eggplant,Onion,Chicken")</f>
        <v>Potato,Eggplant,Onion,Chicken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>
        <f ca="1">IFERROR(__xludf.DUMMYFUNCTION("""COMPUTED_VALUE"""),190)</f>
        <v>190</v>
      </c>
      <c r="AR135" s="1"/>
      <c r="AS135" s="1" t="str">
        <f ca="1">IFERROR(__xludf.DUMMYFUNCTION("""COMPUTED_VALUE"""),"Live")</f>
        <v>Live</v>
      </c>
      <c r="AT135" s="1" t="str">
        <f ca="1">IFERROR(__xludf.DUMMYFUNCTION("""COMPUTED_VALUE"""),"Traditional Shop")</f>
        <v>Traditional Shop</v>
      </c>
      <c r="AU135" s="1"/>
      <c r="AV135" s="1">
        <f ca="1">IFERROR(__xludf.DUMMYFUNCTION("""COMPUTED_VALUE"""),50)</f>
        <v>50</v>
      </c>
      <c r="AW135" s="1"/>
      <c r="AX135" s="1" t="str">
        <f ca="1">IFERROR(__xludf.DUMMYFUNCTION("""COMPUTED_VALUE"""),"New Potato")</f>
        <v>New Potato</v>
      </c>
      <c r="AY135" s="1" t="str">
        <f ca="1">IFERROR(__xludf.DUMMYFUNCTION("""COMPUTED_VALUE"""),"Traditional Shop")</f>
        <v>Traditional Shop</v>
      </c>
      <c r="AZ135" s="1"/>
      <c r="BA135" s="1">
        <f ca="1">IFERROR(__xludf.DUMMYFUNCTION("""COMPUTED_VALUE"""),40)</f>
        <v>40</v>
      </c>
      <c r="BB135" s="1"/>
      <c r="BC135" s="1"/>
      <c r="BD135" s="1" t="str">
        <f ca="1">IFERROR(__xludf.DUMMYFUNCTION("""COMPUTED_VALUE"""),"Traditional Shop")</f>
        <v>Traditional Shop</v>
      </c>
      <c r="BE135" s="1"/>
      <c r="BF135" s="1">
        <f ca="1">IFERROR(__xludf.DUMMYFUNCTION("""COMPUTED_VALUE"""),60)</f>
        <v>60</v>
      </c>
      <c r="BG135" s="1"/>
      <c r="BH135" s="1" t="str">
        <f ca="1">IFERROR(__xludf.DUMMYFUNCTION("""COMPUTED_VALUE"""),"Deshi")</f>
        <v>Deshi</v>
      </c>
      <c r="BI135" s="1" t="str">
        <f ca="1">IFERROR(__xludf.DUMMYFUNCTION("""COMPUTED_VALUE"""),"Traditional Shop")</f>
        <v>Traditional Shop</v>
      </c>
      <c r="BJ135" s="1"/>
      <c r="BK135" s="1"/>
      <c r="BL135" s="1"/>
      <c r="BM135" s="1"/>
      <c r="BN135" s="1"/>
      <c r="BO135" s="1" t="str">
        <f ca="1">IFERROR(__xludf.DUMMYFUNCTION("""COMPUTED_VALUE"""),"Last Friday ")</f>
        <v xml:space="preserve">Last Friday </v>
      </c>
    </row>
    <row r="136" spans="1:67">
      <c r="A136" s="1" t="str">
        <f ca="1">IFERROR(__xludf.DUMMYFUNCTION("""COMPUTED_VALUE"""),"84c0ef3d-68fb-4dcb-ab6d-a1a648e95508")</f>
        <v>84c0ef3d-68fb-4dcb-ab6d-a1a648e95508</v>
      </c>
      <c r="B136" s="2">
        <f ca="1">IFERROR(__xludf.DUMMYFUNCTION("""COMPUTED_VALUE"""),45663.51)</f>
        <v>45663.51</v>
      </c>
      <c r="C136" s="3" t="s">
        <v>24</v>
      </c>
      <c r="D136" s="1" t="str">
        <f ca="1">IFERROR(__xludf.DUMMYFUNCTION("""COMPUTED_VALUE"""),"Pabna")</f>
        <v>Pabna</v>
      </c>
      <c r="E136" s="1" t="str">
        <f ca="1">IFERROR(__xludf.DUMMYFUNCTION("""COMPUTED_VALUE"""),"Santhia")</f>
        <v>Santhia</v>
      </c>
      <c r="F136" s="1" t="str">
        <f ca="1">IFERROR(__xludf.DUMMYFUNCTION("""COMPUTED_VALUE"""),"Rice,Flour,Lentil,Soybean Oil,Salt,Sugar,Eggs,Chicken,Potato,Eggplant,Onion,Green Chilli")</f>
        <v>Rice,Flour,Lentil,Soybean Oil,Salt,Sugar,Eggs,Chicken,Potato,Eggplant,Onion,Green Chilli</v>
      </c>
      <c r="G136" s="1">
        <f ca="1">IFERROR(__xludf.DUMMYFUNCTION("""COMPUTED_VALUE"""),65)</f>
        <v>65</v>
      </c>
      <c r="H136" s="1"/>
      <c r="I136" s="1" t="str">
        <f ca="1">IFERROR(__xludf.DUMMYFUNCTION("""COMPUTED_VALUE"""),"Loose")</f>
        <v>Loose</v>
      </c>
      <c r="J136" s="1"/>
      <c r="K136" s="1" t="str">
        <f ca="1">IFERROR(__xludf.DUMMYFUNCTION("""COMPUTED_VALUE"""),"Traditional Shop")</f>
        <v>Traditional Shop</v>
      </c>
      <c r="L136" s="1"/>
      <c r="M136" s="1">
        <f ca="1">IFERROR(__xludf.DUMMYFUNCTION("""COMPUTED_VALUE"""),40)</f>
        <v>40</v>
      </c>
      <c r="N136" s="1"/>
      <c r="O136" s="1" t="str">
        <f ca="1">IFERROR(__xludf.DUMMYFUNCTION("""COMPUTED_VALUE"""),"Packet")</f>
        <v>Packet</v>
      </c>
      <c r="P136" s="1" t="str">
        <f ca="1">IFERROR(__xludf.DUMMYFUNCTION("""COMPUTED_VALUE"""),"Traditional Shop")</f>
        <v>Traditional Shop</v>
      </c>
      <c r="Q136" s="1"/>
      <c r="R136" s="1">
        <f ca="1">IFERROR(__xludf.DUMMYFUNCTION("""COMPUTED_VALUE"""),160)</f>
        <v>160</v>
      </c>
      <c r="S136" s="1"/>
      <c r="T136" s="1" t="str">
        <f ca="1">IFERROR(__xludf.DUMMYFUNCTION("""COMPUTED_VALUE"""),"Loose")</f>
        <v>Loose</v>
      </c>
      <c r="U136" s="1" t="str">
        <f ca="1">IFERROR(__xludf.DUMMYFUNCTION("""COMPUTED_VALUE"""),"Traditional Shop")</f>
        <v>Traditional Shop</v>
      </c>
      <c r="V136" s="1"/>
      <c r="W136" s="1">
        <f ca="1">IFERROR(__xludf.DUMMYFUNCTION("""COMPUTED_VALUE"""),180)</f>
        <v>180</v>
      </c>
      <c r="X136" s="1"/>
      <c r="Y136" s="1" t="str">
        <f ca="1">IFERROR(__xludf.DUMMYFUNCTION("""COMPUTED_VALUE"""),"Bottle")</f>
        <v>Bottle</v>
      </c>
      <c r="Z136" s="1" t="str">
        <f ca="1">IFERROR(__xludf.DUMMYFUNCTION("""COMPUTED_VALUE"""),"Traditional Shop")</f>
        <v>Traditional Shop</v>
      </c>
      <c r="AA136" s="1"/>
      <c r="AB136" s="1">
        <f ca="1">IFERROR(__xludf.DUMMYFUNCTION("""COMPUTED_VALUE"""),32)</f>
        <v>32</v>
      </c>
      <c r="AC136" s="1"/>
      <c r="AD136" s="1" t="str">
        <f ca="1">IFERROR(__xludf.DUMMYFUNCTION("""COMPUTED_VALUE"""),"Packet")</f>
        <v>Packet</v>
      </c>
      <c r="AE136" s="1" t="str">
        <f ca="1">IFERROR(__xludf.DUMMYFUNCTION("""COMPUTED_VALUE"""),"Traditional Shop")</f>
        <v>Traditional Shop</v>
      </c>
      <c r="AF136" s="1"/>
      <c r="AG136" s="1">
        <f ca="1">IFERROR(__xludf.DUMMYFUNCTION("""COMPUTED_VALUE"""),153)</f>
        <v>153</v>
      </c>
      <c r="AH136" s="1"/>
      <c r="AI136" s="1" t="str">
        <f ca="1">IFERROR(__xludf.DUMMYFUNCTION("""COMPUTED_VALUE"""),"Indian")</f>
        <v>Indian</v>
      </c>
      <c r="AJ136" s="1" t="str">
        <f ca="1">IFERROR(__xludf.DUMMYFUNCTION("""COMPUTED_VALUE"""),"Packet")</f>
        <v>Packet</v>
      </c>
      <c r="AK136" s="1" t="str">
        <f ca="1">IFERROR(__xludf.DUMMYFUNCTION("""COMPUTED_VALUE"""),"Traditional Shop")</f>
        <v>Traditional Shop</v>
      </c>
      <c r="AL136" s="1"/>
      <c r="AM136" s="1">
        <f ca="1">IFERROR(__xludf.DUMMYFUNCTION("""COMPUTED_VALUE"""),55)</f>
        <v>55</v>
      </c>
      <c r="AN136" s="1"/>
      <c r="AO136" s="1" t="str">
        <f ca="1">IFERROR(__xludf.DUMMYFUNCTION("""COMPUTED_VALUE"""),"Traditional Shop")</f>
        <v>Traditional Shop</v>
      </c>
      <c r="AP136" s="1"/>
      <c r="AQ136" s="1">
        <f ca="1">IFERROR(__xludf.DUMMYFUNCTION("""COMPUTED_VALUE"""),320)</f>
        <v>320</v>
      </c>
      <c r="AR136" s="1"/>
      <c r="AS136" s="1" t="str">
        <f ca="1">IFERROR(__xludf.DUMMYFUNCTION("""COMPUTED_VALUE"""),"Live")</f>
        <v>Live</v>
      </c>
      <c r="AT136" s="1" t="str">
        <f ca="1">IFERROR(__xludf.DUMMYFUNCTION("""COMPUTED_VALUE"""),"Traditional Shop")</f>
        <v>Traditional Shop</v>
      </c>
      <c r="AU136" s="1"/>
      <c r="AV136" s="1">
        <f ca="1">IFERROR(__xludf.DUMMYFUNCTION("""COMPUTED_VALUE"""),60)</f>
        <v>60</v>
      </c>
      <c r="AW136" s="1"/>
      <c r="AX136" s="1" t="str">
        <f ca="1">IFERROR(__xludf.DUMMYFUNCTION("""COMPUTED_VALUE"""),"New Potato")</f>
        <v>New Potato</v>
      </c>
      <c r="AY136" s="1" t="str">
        <f ca="1">IFERROR(__xludf.DUMMYFUNCTION("""COMPUTED_VALUE"""),"Traditional Shop")</f>
        <v>Traditional Shop</v>
      </c>
      <c r="AZ136" s="1"/>
      <c r="BA136" s="1">
        <f ca="1">IFERROR(__xludf.DUMMYFUNCTION("""COMPUTED_VALUE"""),40)</f>
        <v>40</v>
      </c>
      <c r="BB136" s="1"/>
      <c r="BC136" s="1" t="str">
        <f ca="1">IFERROR(__xludf.DUMMYFUNCTION("""COMPUTED_VALUE"""),"দেশী")</f>
        <v>দেশী</v>
      </c>
      <c r="BD136" s="1" t="str">
        <f ca="1">IFERROR(__xludf.DUMMYFUNCTION("""COMPUTED_VALUE"""),"Traditional Shop")</f>
        <v>Traditional Shop</v>
      </c>
      <c r="BE136" s="1"/>
      <c r="BF136" s="1">
        <f ca="1">IFERROR(__xludf.DUMMYFUNCTION("""COMPUTED_VALUE"""),50)</f>
        <v>50</v>
      </c>
      <c r="BG136" s="1"/>
      <c r="BH136" s="1" t="str">
        <f ca="1">IFERROR(__xludf.DUMMYFUNCTION("""COMPUTED_VALUE"""),"Deshi")</f>
        <v>Deshi</v>
      </c>
      <c r="BI136" s="1" t="str">
        <f ca="1">IFERROR(__xludf.DUMMYFUNCTION("""COMPUTED_VALUE"""),"Traditional Shop")</f>
        <v>Traditional Shop</v>
      </c>
      <c r="BJ136" s="1"/>
      <c r="BK136" s="1">
        <f ca="1">IFERROR(__xludf.DUMMYFUNCTION("""COMPUTED_VALUE"""),40)</f>
        <v>40</v>
      </c>
      <c r="BL136" s="1"/>
      <c r="BM136" s="1" t="str">
        <f ca="1">IFERROR(__xludf.DUMMYFUNCTION("""COMPUTED_VALUE"""),"Traditional Shop")</f>
        <v>Traditional Shop</v>
      </c>
      <c r="BN136" s="1"/>
      <c r="BO136" s="1"/>
    </row>
    <row r="137" spans="1:67">
      <c r="A137" s="1" t="str">
        <f ca="1">IFERROR(__xludf.DUMMYFUNCTION("""COMPUTED_VALUE"""),"33ae478b-e8ef-4995-a045-a879db0aff08")</f>
        <v>33ae478b-e8ef-4995-a045-a879db0aff08</v>
      </c>
      <c r="B137" s="2">
        <f ca="1">IFERROR(__xludf.DUMMYFUNCTION("""COMPUTED_VALUE"""),45663.5539583333)</f>
        <v>45663.553958333301</v>
      </c>
      <c r="C137" s="3" t="s">
        <v>18</v>
      </c>
      <c r="D137" s="1" t="str">
        <f ca="1">IFERROR(__xludf.DUMMYFUNCTION("""COMPUTED_VALUE"""),"Rajshahi")</f>
        <v>Rajshahi</v>
      </c>
      <c r="E137" s="1" t="str">
        <f ca="1">IFERROR(__xludf.DUMMYFUNCTION("""COMPUTED_VALUE"""),"Matihar")</f>
        <v>Matihar</v>
      </c>
      <c r="F137" s="1" t="str">
        <f ca="1">IFERROR(__xludf.DUMMYFUNCTION("""COMPUTED_VALUE"""),"Eggs,Potato,Onion")</f>
        <v>Eggs,Potato,Onion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>
        <f ca="1">IFERROR(__xludf.DUMMYFUNCTION("""COMPUTED_VALUE"""),45)</f>
        <v>45</v>
      </c>
      <c r="AN137" s="1"/>
      <c r="AO137" s="1" t="str">
        <f ca="1">IFERROR(__xludf.DUMMYFUNCTION("""COMPUTED_VALUE"""),"Traditional Shop")</f>
        <v>Traditional Shop</v>
      </c>
      <c r="AP137" s="1"/>
      <c r="AQ137" s="1"/>
      <c r="AR137" s="1"/>
      <c r="AS137" s="1"/>
      <c r="AT137" s="1"/>
      <c r="AU137" s="1"/>
      <c r="AV137" s="1">
        <f ca="1">IFERROR(__xludf.DUMMYFUNCTION("""COMPUTED_VALUE"""),40)</f>
        <v>40</v>
      </c>
      <c r="AW137" s="1"/>
      <c r="AX137" s="1" t="str">
        <f ca="1">IFERROR(__xludf.DUMMYFUNCTION("""COMPUTED_VALUE"""),"New Potato")</f>
        <v>New Potato</v>
      </c>
      <c r="AY137" s="1" t="str">
        <f ca="1">IFERROR(__xludf.DUMMYFUNCTION("""COMPUTED_VALUE"""),"Traditional Shop")</f>
        <v>Traditional Shop</v>
      </c>
      <c r="AZ137" s="1"/>
      <c r="BA137" s="1"/>
      <c r="BB137" s="1"/>
      <c r="BC137" s="1"/>
      <c r="BD137" s="1"/>
      <c r="BE137" s="1"/>
      <c r="BF137" s="1">
        <f ca="1">IFERROR(__xludf.DUMMYFUNCTION("""COMPUTED_VALUE"""),50)</f>
        <v>50</v>
      </c>
      <c r="BG137" s="1"/>
      <c r="BH137" s="1" t="str">
        <f ca="1">IFERROR(__xludf.DUMMYFUNCTION("""COMPUTED_VALUE"""),"Deshi")</f>
        <v>Deshi</v>
      </c>
      <c r="BI137" s="1" t="str">
        <f ca="1">IFERROR(__xludf.DUMMYFUNCTION("""COMPUTED_VALUE"""),"Traditional Shop")</f>
        <v>Traditional Shop</v>
      </c>
      <c r="BJ137" s="1"/>
      <c r="BK137" s="1"/>
      <c r="BL137" s="1"/>
      <c r="BM137" s="1"/>
      <c r="BN137" s="1"/>
      <c r="BO137" s="1"/>
    </row>
    <row r="138" spans="1:67">
      <c r="A138" s="1" t="str">
        <f ca="1">IFERROR(__xludf.DUMMYFUNCTION("""COMPUTED_VALUE"""),"347a9007-efba-4b6a-a6d1-6d733cde1ce6")</f>
        <v>347a9007-efba-4b6a-a6d1-6d733cde1ce6</v>
      </c>
      <c r="B138" s="2">
        <f ca="1">IFERROR(__xludf.DUMMYFUNCTION("""COMPUTED_VALUE"""),45663.6960648148)</f>
        <v>45663.696064814802</v>
      </c>
      <c r="C138" s="3" t="s">
        <v>55</v>
      </c>
      <c r="D138" s="1" t="str">
        <f ca="1">IFERROR(__xludf.DUMMYFUNCTION("""COMPUTED_VALUE"""),"Dhaka")</f>
        <v>Dhaka</v>
      </c>
      <c r="E138" s="1" t="str">
        <f ca="1">IFERROR(__xludf.DUMMYFUNCTION("""COMPUTED_VALUE"""),"Jatrabari")</f>
        <v>Jatrabari</v>
      </c>
      <c r="F138" s="1" t="str">
        <f ca="1">IFERROR(__xludf.DUMMYFUNCTION("""COMPUTED_VALUE"""),"Rice,Eggs,Chicken,Potato,Onion,Green Chilli")</f>
        <v>Rice,Eggs,Chicken,Potato,Onion,Green Chilli</v>
      </c>
      <c r="G138" s="1">
        <f ca="1">IFERROR(__xludf.DUMMYFUNCTION("""COMPUTED_VALUE"""),70)</f>
        <v>70</v>
      </c>
      <c r="H138" s="1"/>
      <c r="I138" s="1" t="str">
        <f ca="1">IFERROR(__xludf.DUMMYFUNCTION("""COMPUTED_VALUE"""),"Loose")</f>
        <v>Loose</v>
      </c>
      <c r="J138" s="1" t="str">
        <f ca="1">IFERROR(__xludf.DUMMYFUNCTION("""COMPUTED_VALUE"""),"Miniket")</f>
        <v>Miniket</v>
      </c>
      <c r="K138" s="1" t="str">
        <f ca="1">IFERROR(__xludf.DUMMYFUNCTION("""COMPUTED_VALUE"""),"Traditional Shop")</f>
        <v>Traditional Shop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>
        <f ca="1">IFERROR(__xludf.DUMMYFUNCTION("""COMPUTED_VALUE"""),45)</f>
        <v>45</v>
      </c>
      <c r="AN138" s="1"/>
      <c r="AO138" s="1" t="str">
        <f ca="1">IFERROR(__xludf.DUMMYFUNCTION("""COMPUTED_VALUE"""),"Traditional Shop")</f>
        <v>Traditional Shop</v>
      </c>
      <c r="AP138" s="1"/>
      <c r="AQ138" s="1">
        <f ca="1">IFERROR(__xludf.DUMMYFUNCTION("""COMPUTED_VALUE"""),360)</f>
        <v>360</v>
      </c>
      <c r="AR138" s="1"/>
      <c r="AS138" s="1" t="str">
        <f ca="1">IFERROR(__xludf.DUMMYFUNCTION("""COMPUTED_VALUE"""),"Live")</f>
        <v>Live</v>
      </c>
      <c r="AT138" s="1" t="str">
        <f ca="1">IFERROR(__xludf.DUMMYFUNCTION("""COMPUTED_VALUE"""),"Traditional Shop")</f>
        <v>Traditional Shop</v>
      </c>
      <c r="AU138" s="1"/>
      <c r="AV138" s="1">
        <f ca="1">IFERROR(__xludf.DUMMYFUNCTION("""COMPUTED_VALUE"""),60)</f>
        <v>60</v>
      </c>
      <c r="AW138" s="1"/>
      <c r="AX138" s="1" t="str">
        <f ca="1">IFERROR(__xludf.DUMMYFUNCTION("""COMPUTED_VALUE"""),"Old Potato")</f>
        <v>Old Potato</v>
      </c>
      <c r="AY138" s="1" t="str">
        <f ca="1">IFERROR(__xludf.DUMMYFUNCTION("""COMPUTED_VALUE"""),"Traditional Shop")</f>
        <v>Traditional Shop</v>
      </c>
      <c r="AZ138" s="1"/>
      <c r="BA138" s="1"/>
      <c r="BB138" s="1"/>
      <c r="BC138" s="1"/>
      <c r="BD138" s="1"/>
      <c r="BE138" s="1"/>
      <c r="BF138" s="1">
        <f ca="1">IFERROR(__xludf.DUMMYFUNCTION("""COMPUTED_VALUE"""),50)</f>
        <v>50</v>
      </c>
      <c r="BG138" s="1"/>
      <c r="BH138" s="1" t="str">
        <f ca="1">IFERROR(__xludf.DUMMYFUNCTION("""COMPUTED_VALUE"""),"Deshi")</f>
        <v>Deshi</v>
      </c>
      <c r="BI138" s="1" t="str">
        <f ca="1">IFERROR(__xludf.DUMMYFUNCTION("""COMPUTED_VALUE"""),"Traditional Shop")</f>
        <v>Traditional Shop</v>
      </c>
      <c r="BJ138" s="1"/>
      <c r="BK138" s="1">
        <f ca="1">IFERROR(__xludf.DUMMYFUNCTION("""COMPUTED_VALUE"""),200)</f>
        <v>200</v>
      </c>
      <c r="BL138" s="1"/>
      <c r="BM138" s="1" t="str">
        <f ca="1">IFERROR(__xludf.DUMMYFUNCTION("""COMPUTED_VALUE"""),"Traditional Shop")</f>
        <v>Traditional Shop</v>
      </c>
      <c r="BN138" s="1"/>
      <c r="BO138" s="1"/>
    </row>
    <row r="139" spans="1:67">
      <c r="A139" s="1" t="str">
        <f ca="1">IFERROR(__xludf.DUMMYFUNCTION("""COMPUTED_VALUE"""),"251325aa-d7c3-4537-a9c6-aab58951d6b8")</f>
        <v>251325aa-d7c3-4537-a9c6-aab58951d6b8</v>
      </c>
      <c r="B139" s="2">
        <f ca="1">IFERROR(__xludf.DUMMYFUNCTION("""COMPUTED_VALUE"""),45663.7613541666)</f>
        <v>45663.7613541666</v>
      </c>
      <c r="C139" s="3" t="s">
        <v>8</v>
      </c>
      <c r="D139" s="1" t="str">
        <f ca="1">IFERROR(__xludf.DUMMYFUNCTION("""COMPUTED_VALUE"""),"Rajshahi")</f>
        <v>Rajshahi</v>
      </c>
      <c r="E139" s="1" t="str">
        <f ca="1">IFERROR(__xludf.DUMMYFUNCTION("""COMPUTED_VALUE"""),"Boalia")</f>
        <v>Boalia</v>
      </c>
      <c r="F139" s="1" t="str">
        <f ca="1">IFERROR(__xludf.DUMMYFUNCTION("""COMPUTED_VALUE"""),"Lentil,Sugar,Eggs,Rice,Green Chilli")</f>
        <v>Lentil,Sugar,Eggs,Rice,Green Chilli</v>
      </c>
      <c r="G139" s="1">
        <f ca="1">IFERROR(__xludf.DUMMYFUNCTION("""COMPUTED_VALUE"""),78)</f>
        <v>78</v>
      </c>
      <c r="H139" s="1"/>
      <c r="I139" s="1" t="str">
        <f ca="1">IFERROR(__xludf.DUMMYFUNCTION("""COMPUTED_VALUE"""),"Loose")</f>
        <v>Loose</v>
      </c>
      <c r="J139" s="1" t="str">
        <f ca="1">IFERROR(__xludf.DUMMYFUNCTION("""COMPUTED_VALUE"""),"Miniket")</f>
        <v>Miniket</v>
      </c>
      <c r="K139" s="1" t="str">
        <f ca="1">IFERROR(__xludf.DUMMYFUNCTION("""COMPUTED_VALUE"""),"Traditional Shop")</f>
        <v>Traditional Shop</v>
      </c>
      <c r="L139" s="1"/>
      <c r="M139" s="1"/>
      <c r="N139" s="1"/>
      <c r="O139" s="1"/>
      <c r="P139" s="1"/>
      <c r="Q139" s="1"/>
      <c r="R139" s="1">
        <f ca="1">IFERROR(__xludf.DUMMYFUNCTION("""COMPUTED_VALUE"""),110)</f>
        <v>110</v>
      </c>
      <c r="S139" s="1"/>
      <c r="T139" s="1" t="str">
        <f ca="1">IFERROR(__xludf.DUMMYFUNCTION("""COMPUTED_VALUE"""),"Loose")</f>
        <v>Loose</v>
      </c>
      <c r="U139" s="1" t="str">
        <f ca="1">IFERROR(__xludf.DUMMYFUNCTION("""COMPUTED_VALUE"""),"Traditional Shop")</f>
        <v>Traditional Shop</v>
      </c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>
        <f ca="1">IFERROR(__xludf.DUMMYFUNCTION("""COMPUTED_VALUE"""),120)</f>
        <v>120</v>
      </c>
      <c r="AH139" s="1"/>
      <c r="AI139" s="1" t="str">
        <f ca="1">IFERROR(__xludf.DUMMYFUNCTION("""COMPUTED_VALUE"""),"Deshi")</f>
        <v>Deshi</v>
      </c>
      <c r="AJ139" s="1" t="str">
        <f ca="1">IFERROR(__xludf.DUMMYFUNCTION("""COMPUTED_VALUE"""),"Loose")</f>
        <v>Loose</v>
      </c>
      <c r="AK139" s="1" t="str">
        <f ca="1">IFERROR(__xludf.DUMMYFUNCTION("""COMPUTED_VALUE"""),"Traditional Shop")</f>
        <v>Traditional Shop</v>
      </c>
      <c r="AL139" s="1"/>
      <c r="AM139" s="1">
        <f ca="1">IFERROR(__xludf.DUMMYFUNCTION("""COMPUTED_VALUE"""),40)</f>
        <v>40</v>
      </c>
      <c r="AN139" s="1"/>
      <c r="AO139" s="1" t="str">
        <f ca="1">IFERROR(__xludf.DUMMYFUNCTION("""COMPUTED_VALUE"""),"Traditional Shop")</f>
        <v>Traditional Shop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>
        <f ca="1">IFERROR(__xludf.DUMMYFUNCTION("""COMPUTED_VALUE"""),60)</f>
        <v>60</v>
      </c>
      <c r="BL139" s="1"/>
      <c r="BM139" s="1" t="str">
        <f ca="1">IFERROR(__xludf.DUMMYFUNCTION("""COMPUTED_VALUE"""),"Traditional Shop")</f>
        <v>Traditional Shop</v>
      </c>
      <c r="BN139" s="1"/>
      <c r="BO139" s="1"/>
    </row>
    <row r="140" spans="1:67">
      <c r="A140" s="1" t="str">
        <f ca="1">IFERROR(__xludf.DUMMYFUNCTION("""COMPUTED_VALUE"""),"27584ebd-076f-49fe-af09-15da3d4f75e5")</f>
        <v>27584ebd-076f-49fe-af09-15da3d4f75e5</v>
      </c>
      <c r="B140" s="2">
        <f ca="1">IFERROR(__xludf.DUMMYFUNCTION("""COMPUTED_VALUE"""),45663.7621759259)</f>
        <v>45663.762175925898</v>
      </c>
      <c r="C140" s="3" t="s">
        <v>8</v>
      </c>
      <c r="D140" s="1" t="str">
        <f ca="1">IFERROR(__xludf.DUMMYFUNCTION("""COMPUTED_VALUE"""),"Rajshahi")</f>
        <v>Rajshahi</v>
      </c>
      <c r="E140" s="1" t="str">
        <f ca="1">IFERROR(__xludf.DUMMYFUNCTION("""COMPUTED_VALUE"""),"Boalia")</f>
        <v>Boalia</v>
      </c>
      <c r="F140" s="1" t="str">
        <f ca="1">IFERROR(__xludf.DUMMYFUNCTION("""COMPUTED_VALUE"""),"Lentil,Sugar,Eggs")</f>
        <v>Lentil,Sugar,Eggs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>
        <f ca="1">IFERROR(__xludf.DUMMYFUNCTION("""COMPUTED_VALUE"""),140)</f>
        <v>140</v>
      </c>
      <c r="S140" s="1"/>
      <c r="T140" s="1" t="str">
        <f ca="1">IFERROR(__xludf.DUMMYFUNCTION("""COMPUTED_VALUE"""),"Loose")</f>
        <v>Loose</v>
      </c>
      <c r="U140" s="1" t="str">
        <f ca="1">IFERROR(__xludf.DUMMYFUNCTION("""COMPUTED_VALUE"""),"Traditional Shop")</f>
        <v>Traditional Shop</v>
      </c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>
        <f ca="1">IFERROR(__xludf.DUMMYFUNCTION("""COMPUTED_VALUE"""),140)</f>
        <v>140</v>
      </c>
      <c r="AH140" s="1"/>
      <c r="AI140" s="1" t="str">
        <f ca="1">IFERROR(__xludf.DUMMYFUNCTION("""COMPUTED_VALUE"""),"Deshi")</f>
        <v>Deshi</v>
      </c>
      <c r="AJ140" s="1" t="str">
        <f ca="1">IFERROR(__xludf.DUMMYFUNCTION("""COMPUTED_VALUE"""),"Loose")</f>
        <v>Loose</v>
      </c>
      <c r="AK140" s="1" t="str">
        <f ca="1">IFERROR(__xludf.DUMMYFUNCTION("""COMPUTED_VALUE"""),"Traditional Shop")</f>
        <v>Traditional Shop</v>
      </c>
      <c r="AL140" s="1"/>
      <c r="AM140" s="1">
        <f ca="1">IFERROR(__xludf.DUMMYFUNCTION("""COMPUTED_VALUE"""),44)</f>
        <v>44</v>
      </c>
      <c r="AN140" s="1"/>
      <c r="AO140" s="1" t="str">
        <f ca="1">IFERROR(__xludf.DUMMYFUNCTION("""COMPUTED_VALUE"""),"Traditional Shop")</f>
        <v>Traditional Shop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>
      <c r="A141" s="1" t="str">
        <f ca="1">IFERROR(__xludf.DUMMYFUNCTION("""COMPUTED_VALUE"""),"a35a7561-dfff-47b3-b44b-b161c6387e63")</f>
        <v>a35a7561-dfff-47b3-b44b-b161c6387e63</v>
      </c>
      <c r="B141" s="2">
        <f ca="1">IFERROR(__xludf.DUMMYFUNCTION("""COMPUTED_VALUE"""),45663.7627083333)</f>
        <v>45663.762708333299</v>
      </c>
      <c r="C141" s="3" t="s">
        <v>8</v>
      </c>
      <c r="D141" s="1" t="str">
        <f ca="1">IFERROR(__xludf.DUMMYFUNCTION("""COMPUTED_VALUE"""),"Rajshahi")</f>
        <v>Rajshahi</v>
      </c>
      <c r="E141" s="1" t="str">
        <f ca="1">IFERROR(__xludf.DUMMYFUNCTION("""COMPUTED_VALUE"""),"Boalia")</f>
        <v>Boalia</v>
      </c>
      <c r="F141" s="1" t="str">
        <f ca="1">IFERROR(__xludf.DUMMYFUNCTION("""COMPUTED_VALUE"""),"Eggs")</f>
        <v>Eggs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>
        <f ca="1">IFERROR(__xludf.DUMMYFUNCTION("""COMPUTED_VALUE"""),46)</f>
        <v>46</v>
      </c>
      <c r="AN141" s="1"/>
      <c r="AO141" s="1" t="str">
        <f ca="1">IFERROR(__xludf.DUMMYFUNCTION("""COMPUTED_VALUE"""),"Traditional Shop")</f>
        <v>Traditional Shop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>
      <c r="A142" s="1" t="str">
        <f ca="1">IFERROR(__xludf.DUMMYFUNCTION("""COMPUTED_VALUE"""),"6f9c47ca-db9d-47ce-a94b-358fc491b934")</f>
        <v>6f9c47ca-db9d-47ce-a94b-358fc491b934</v>
      </c>
      <c r="B142" s="2">
        <f ca="1">IFERROR(__xludf.DUMMYFUNCTION("""COMPUTED_VALUE"""),45664.7378703703)</f>
        <v>45664.7378703703</v>
      </c>
      <c r="C142" s="3" t="s">
        <v>8</v>
      </c>
      <c r="D142" s="1" t="str">
        <f ca="1">IFERROR(__xludf.DUMMYFUNCTION("""COMPUTED_VALUE"""),"Rajshahi")</f>
        <v>Rajshahi</v>
      </c>
      <c r="E142" s="1" t="str">
        <f ca="1">IFERROR(__xludf.DUMMYFUNCTION("""COMPUTED_VALUE"""),"Boalia")</f>
        <v>Boalia</v>
      </c>
      <c r="F142" s="1" t="str">
        <f ca="1">IFERROR(__xludf.DUMMYFUNCTION("""COMPUTED_VALUE"""),"Eggs")</f>
        <v>Eggs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>
        <f ca="1">IFERROR(__xludf.DUMMYFUNCTION("""COMPUTED_VALUE"""),44)</f>
        <v>44</v>
      </c>
      <c r="AN142" s="1"/>
      <c r="AO142" s="1" t="str">
        <f ca="1">IFERROR(__xludf.DUMMYFUNCTION("""COMPUTED_VALUE"""),"Traditional Shop")</f>
        <v>Traditional Shop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>
      <c r="A143" s="1" t="str">
        <f ca="1">IFERROR(__xludf.DUMMYFUNCTION("""COMPUTED_VALUE"""),"a5c1b364-4808-4a4e-aa66-7770122922a4")</f>
        <v>a5c1b364-4808-4a4e-aa66-7770122922a4</v>
      </c>
      <c r="B143" s="2">
        <f ca="1">IFERROR(__xludf.DUMMYFUNCTION("""COMPUTED_VALUE"""),45664.7384953703)</f>
        <v>45664.7384953703</v>
      </c>
      <c r="C143" s="3" t="s">
        <v>8</v>
      </c>
      <c r="D143" s="1" t="str">
        <f ca="1">IFERROR(__xludf.DUMMYFUNCTION("""COMPUTED_VALUE"""),"Rajshahi")</f>
        <v>Rajshahi</v>
      </c>
      <c r="E143" s="1" t="str">
        <f ca="1">IFERROR(__xludf.DUMMYFUNCTION("""COMPUTED_VALUE"""),"Boalia")</f>
        <v>Boalia</v>
      </c>
      <c r="F143" s="1" t="str">
        <f ca="1">IFERROR(__xludf.DUMMYFUNCTION("""COMPUTED_VALUE"""),"Eggs")</f>
        <v>Eggs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>
        <f ca="1">IFERROR(__xludf.DUMMYFUNCTION("""COMPUTED_VALUE"""),46)</f>
        <v>46</v>
      </c>
      <c r="AN143" s="1"/>
      <c r="AO143" s="1" t="str">
        <f ca="1">IFERROR(__xludf.DUMMYFUNCTION("""COMPUTED_VALUE"""),"Traditional Shop")</f>
        <v>Traditional Shop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>
      <c r="A144" s="1" t="str">
        <f ca="1">IFERROR(__xludf.DUMMYFUNCTION("""COMPUTED_VALUE"""),"40312a4f-b0d3-40af-b0a3-6418bc78561b")</f>
        <v>40312a4f-b0d3-40af-b0a3-6418bc78561b</v>
      </c>
      <c r="B144" s="2">
        <f ca="1">IFERROR(__xludf.DUMMYFUNCTION("""COMPUTED_VALUE"""),45665.5566550925)</f>
        <v>45665.5566550925</v>
      </c>
      <c r="C144" s="3" t="s">
        <v>25</v>
      </c>
      <c r="D144" s="1" t="str">
        <f ca="1">IFERROR(__xludf.DUMMYFUNCTION("""COMPUTED_VALUE"""),"Gaibandha")</f>
        <v>Gaibandha</v>
      </c>
      <c r="E144" s="1" t="str">
        <f ca="1">IFERROR(__xludf.DUMMYFUNCTION("""COMPUTED_VALUE"""),"Sadullapur")</f>
        <v>Sadullapur</v>
      </c>
      <c r="F144" s="1" t="str">
        <f ca="1">IFERROR(__xludf.DUMMYFUNCTION("""COMPUTED_VALUE"""),"Eggs")</f>
        <v>Eggs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>
        <f ca="1">IFERROR(__xludf.DUMMYFUNCTION("""COMPUTED_VALUE"""),50)</f>
        <v>50</v>
      </c>
      <c r="AN144" s="1"/>
      <c r="AO144" s="1" t="str">
        <f ca="1">IFERROR(__xludf.DUMMYFUNCTION("""COMPUTED_VALUE"""),"Traditional Shop")</f>
        <v>Traditional Shop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>
      <c r="A145" s="1" t="str">
        <f ca="1">IFERROR(__xludf.DUMMYFUNCTION("""COMPUTED_VALUE"""),"c6d2fc87-6598-482d-bfee-fc6c9c6134b0")</f>
        <v>c6d2fc87-6598-482d-bfee-fc6c9c6134b0</v>
      </c>
      <c r="B145" s="2">
        <f ca="1">IFERROR(__xludf.DUMMYFUNCTION("""COMPUTED_VALUE"""),45665.714386574)</f>
        <v>45665.714386574</v>
      </c>
      <c r="C145" s="3" t="s">
        <v>8</v>
      </c>
      <c r="D145" s="1" t="str">
        <f ca="1">IFERROR(__xludf.DUMMYFUNCTION("""COMPUTED_VALUE"""),"Rajshahi")</f>
        <v>Rajshahi</v>
      </c>
      <c r="E145" s="1" t="str">
        <f ca="1">IFERROR(__xludf.DUMMYFUNCTION("""COMPUTED_VALUE"""),"Boalia")</f>
        <v>Boalia</v>
      </c>
      <c r="F145" s="1" t="str">
        <f ca="1">IFERROR(__xludf.DUMMYFUNCTION("""COMPUTED_VALUE"""),"Soybean Oil")</f>
        <v>Soybean Oil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>
        <f ca="1">IFERROR(__xludf.DUMMYFUNCTION("""COMPUTED_VALUE"""),180)</f>
        <v>180</v>
      </c>
      <c r="X145" s="1"/>
      <c r="Y145" s="1" t="str">
        <f ca="1">IFERROR(__xludf.DUMMYFUNCTION("""COMPUTED_VALUE"""),"Loose")</f>
        <v>Loose</v>
      </c>
      <c r="Z145" s="1" t="str">
        <f ca="1">IFERROR(__xludf.DUMMYFUNCTION("""COMPUTED_VALUE"""),"Traditional Shop")</f>
        <v>Traditional Shop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>
      <c r="A146" s="1" t="str">
        <f ca="1">IFERROR(__xludf.DUMMYFUNCTION("""COMPUTED_VALUE"""),"9f441d18-b9c7-4eb7-b9b9-eddb89bb5bcc")</f>
        <v>9f441d18-b9c7-4eb7-b9b9-eddb89bb5bcc</v>
      </c>
      <c r="B146" s="2">
        <f ca="1">IFERROR(__xludf.DUMMYFUNCTION("""COMPUTED_VALUE"""),45667.4061458333)</f>
        <v>45667.406145833302</v>
      </c>
      <c r="C146" s="3" t="s">
        <v>8</v>
      </c>
      <c r="D146" s="1" t="str">
        <f ca="1">IFERROR(__xludf.DUMMYFUNCTION("""COMPUTED_VALUE"""),"Rajshahi")</f>
        <v>Rajshahi</v>
      </c>
      <c r="E146" s="1" t="str">
        <f ca="1">IFERROR(__xludf.DUMMYFUNCTION("""COMPUTED_VALUE"""),"Boalia")</f>
        <v>Boalia</v>
      </c>
      <c r="F146" s="1" t="str">
        <f ca="1">IFERROR(__xludf.DUMMYFUNCTION("""COMPUTED_VALUE"""),"Rice,Lentil,Eggs,Potato,Green Chilli,Eggplant")</f>
        <v>Rice,Lentil,Eggs,Potato,Green Chilli,Eggplant</v>
      </c>
      <c r="G146" s="1">
        <f ca="1">IFERROR(__xludf.DUMMYFUNCTION("""COMPUTED_VALUE"""),65)</f>
        <v>65</v>
      </c>
      <c r="H146" s="1"/>
      <c r="I146" s="1" t="str">
        <f ca="1">IFERROR(__xludf.DUMMYFUNCTION("""COMPUTED_VALUE"""),"Loose")</f>
        <v>Loose</v>
      </c>
      <c r="J146" s="1" t="str">
        <f ca="1">IFERROR(__xludf.DUMMYFUNCTION("""COMPUTED_VALUE"""),"আটাশ ")</f>
        <v xml:space="preserve">আটাশ </v>
      </c>
      <c r="K146" s="1" t="str">
        <f ca="1">IFERROR(__xludf.DUMMYFUNCTION("""COMPUTED_VALUE"""),"Traditional Shop")</f>
        <v>Traditional Shop</v>
      </c>
      <c r="L146" s="1"/>
      <c r="M146" s="1"/>
      <c r="N146" s="1"/>
      <c r="O146" s="1"/>
      <c r="P146" s="1"/>
      <c r="Q146" s="1"/>
      <c r="R146" s="1">
        <f ca="1">IFERROR(__xludf.DUMMYFUNCTION("""COMPUTED_VALUE"""),140)</f>
        <v>140</v>
      </c>
      <c r="S146" s="1"/>
      <c r="T146" s="1" t="str">
        <f ca="1">IFERROR(__xludf.DUMMYFUNCTION("""COMPUTED_VALUE"""),"Loose")</f>
        <v>Loose</v>
      </c>
      <c r="U146" s="1" t="str">
        <f ca="1">IFERROR(__xludf.DUMMYFUNCTION("""COMPUTED_VALUE"""),"Traditional Shop")</f>
        <v>Traditional Shop</v>
      </c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>
        <f ca="1">IFERROR(__xludf.DUMMYFUNCTION("""COMPUTED_VALUE"""),44)</f>
        <v>44</v>
      </c>
      <c r="AN146" s="1"/>
      <c r="AO146" s="1" t="str">
        <f ca="1">IFERROR(__xludf.DUMMYFUNCTION("""COMPUTED_VALUE"""),"Traditional Shop")</f>
        <v>Traditional Shop</v>
      </c>
      <c r="AP146" s="1"/>
      <c r="AQ146" s="1"/>
      <c r="AR146" s="1"/>
      <c r="AS146" s="1"/>
      <c r="AT146" s="1"/>
      <c r="AU146" s="1"/>
      <c r="AV146" s="1">
        <f ca="1">IFERROR(__xludf.DUMMYFUNCTION("""COMPUTED_VALUE"""),30)</f>
        <v>30</v>
      </c>
      <c r="AW146" s="1"/>
      <c r="AX146" s="1" t="str">
        <f ca="1">IFERROR(__xludf.DUMMYFUNCTION("""COMPUTED_VALUE"""),"New Potato")</f>
        <v>New Potato</v>
      </c>
      <c r="AY146" s="1" t="str">
        <f ca="1">IFERROR(__xludf.DUMMYFUNCTION("""COMPUTED_VALUE"""),"Traditional Shop")</f>
        <v>Traditional Shop</v>
      </c>
      <c r="AZ146" s="1"/>
      <c r="BA146" s="1">
        <f ca="1">IFERROR(__xludf.DUMMYFUNCTION("""COMPUTED_VALUE"""),30)</f>
        <v>30</v>
      </c>
      <c r="BB146" s="1"/>
      <c r="BC146" s="1"/>
      <c r="BD146" s="1" t="str">
        <f ca="1">IFERROR(__xludf.DUMMYFUNCTION("""COMPUTED_VALUE"""),"Traditional Shop")</f>
        <v>Traditional Shop</v>
      </c>
      <c r="BE146" s="1"/>
      <c r="BF146" s="1"/>
      <c r="BG146" s="1"/>
      <c r="BH146" s="1"/>
      <c r="BI146" s="1"/>
      <c r="BJ146" s="1"/>
      <c r="BK146" s="1">
        <f ca="1">IFERROR(__xludf.DUMMYFUNCTION("""COMPUTED_VALUE"""),60)</f>
        <v>60</v>
      </c>
      <c r="BL146" s="1"/>
      <c r="BM146" s="1" t="str">
        <f ca="1">IFERROR(__xludf.DUMMYFUNCTION("""COMPUTED_VALUE"""),"Traditional Shop")</f>
        <v>Traditional Shop</v>
      </c>
      <c r="BN146" s="1"/>
      <c r="BO146" s="1"/>
    </row>
    <row r="147" spans="1:67">
      <c r="A147" s="1" t="str">
        <f ca="1">IFERROR(__xludf.DUMMYFUNCTION("""COMPUTED_VALUE"""),"298bd292-d46f-45f5-8f07-9e851da59d8d")</f>
        <v>298bd292-d46f-45f5-8f07-9e851da59d8d</v>
      </c>
      <c r="B147" s="2">
        <f ca="1">IFERROR(__xludf.DUMMYFUNCTION("""COMPUTED_VALUE"""),45668.3163425925)</f>
        <v>45668.316342592501</v>
      </c>
      <c r="C147" s="3" t="s">
        <v>8</v>
      </c>
      <c r="D147" s="1" t="str">
        <f ca="1">IFERROR(__xludf.DUMMYFUNCTION("""COMPUTED_VALUE"""),"Rajshahi")</f>
        <v>Rajshahi</v>
      </c>
      <c r="E147" s="1" t="str">
        <f ca="1">IFERROR(__xludf.DUMMYFUNCTION("""COMPUTED_VALUE"""),"Boalia")</f>
        <v>Boalia</v>
      </c>
      <c r="F147" s="1" t="str">
        <f ca="1">IFERROR(__xludf.DUMMYFUNCTION("""COMPUTED_VALUE"""),"Onion,Rice,Lentil,Soybean Oil,Eggs,Chicken,Potato,Green Chilli")</f>
        <v>Onion,Rice,Lentil,Soybean Oil,Eggs,Chicken,Potato,Green Chilli</v>
      </c>
      <c r="G147" s="1">
        <f ca="1">IFERROR(__xludf.DUMMYFUNCTION("""COMPUTED_VALUE"""),60)</f>
        <v>60</v>
      </c>
      <c r="H147" s="1"/>
      <c r="I147" s="1" t="str">
        <f ca="1">IFERROR(__xludf.DUMMYFUNCTION("""COMPUTED_VALUE"""),"Loose")</f>
        <v>Loose</v>
      </c>
      <c r="J147" s="1" t="str">
        <f ca="1">IFERROR(__xludf.DUMMYFUNCTION("""COMPUTED_VALUE"""),"Swarna")</f>
        <v>Swarna</v>
      </c>
      <c r="K147" s="1" t="str">
        <f ca="1">IFERROR(__xludf.DUMMYFUNCTION("""COMPUTED_VALUE"""),"Traditional Shop")</f>
        <v>Traditional Shop</v>
      </c>
      <c r="L147" s="1"/>
      <c r="M147" s="1"/>
      <c r="N147" s="1"/>
      <c r="O147" s="1"/>
      <c r="P147" s="1"/>
      <c r="Q147" s="1"/>
      <c r="R147" s="1">
        <f ca="1">IFERROR(__xludf.DUMMYFUNCTION("""COMPUTED_VALUE"""),120)</f>
        <v>120</v>
      </c>
      <c r="S147" s="1"/>
      <c r="T147" s="1" t="str">
        <f ca="1">IFERROR(__xludf.DUMMYFUNCTION("""COMPUTED_VALUE"""),"Loose")</f>
        <v>Loose</v>
      </c>
      <c r="U147" s="1" t="str">
        <f ca="1">IFERROR(__xludf.DUMMYFUNCTION("""COMPUTED_VALUE"""),"Traditional Shop")</f>
        <v>Traditional Shop</v>
      </c>
      <c r="V147" s="1"/>
      <c r="W147" s="1">
        <f ca="1">IFERROR(__xludf.DUMMYFUNCTION("""COMPUTED_VALUE"""),185)</f>
        <v>185</v>
      </c>
      <c r="X147" s="1"/>
      <c r="Y147" s="1" t="str">
        <f ca="1">IFERROR(__xludf.DUMMYFUNCTION("""COMPUTED_VALUE"""),"Bottle")</f>
        <v>Bottle</v>
      </c>
      <c r="Z147" s="1" t="str">
        <f ca="1">IFERROR(__xludf.DUMMYFUNCTION("""COMPUTED_VALUE"""),"Traditional Shop")</f>
        <v>Traditional Shop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>
        <f ca="1">IFERROR(__xludf.DUMMYFUNCTION("""COMPUTED_VALUE"""),40)</f>
        <v>40</v>
      </c>
      <c r="AN147" s="1"/>
      <c r="AO147" s="1" t="str">
        <f ca="1">IFERROR(__xludf.DUMMYFUNCTION("""COMPUTED_VALUE"""),"Traditional Shop")</f>
        <v>Traditional Shop</v>
      </c>
      <c r="AP147" s="1"/>
      <c r="AQ147" s="1">
        <f ca="1">IFERROR(__xludf.DUMMYFUNCTION("""COMPUTED_VALUE"""),190)</f>
        <v>190</v>
      </c>
      <c r="AR147" s="1"/>
      <c r="AS147" s="1" t="str">
        <f ca="1">IFERROR(__xludf.DUMMYFUNCTION("""COMPUTED_VALUE"""),"Live")</f>
        <v>Live</v>
      </c>
      <c r="AT147" s="1" t="str">
        <f ca="1">IFERROR(__xludf.DUMMYFUNCTION("""COMPUTED_VALUE"""),"Traditional Shop")</f>
        <v>Traditional Shop</v>
      </c>
      <c r="AU147" s="1"/>
      <c r="AV147" s="1">
        <f ca="1">IFERROR(__xludf.DUMMYFUNCTION("""COMPUTED_VALUE"""),40)</f>
        <v>40</v>
      </c>
      <c r="AW147" s="1"/>
      <c r="AX147" s="1" t="str">
        <f ca="1">IFERROR(__xludf.DUMMYFUNCTION("""COMPUTED_VALUE"""),"New Potato")</f>
        <v>New Potato</v>
      </c>
      <c r="AY147" s="1" t="str">
        <f ca="1">IFERROR(__xludf.DUMMYFUNCTION("""COMPUTED_VALUE"""),"Traditional Shop")</f>
        <v>Traditional Shop</v>
      </c>
      <c r="AZ147" s="1"/>
      <c r="BA147" s="1"/>
      <c r="BB147" s="1"/>
      <c r="BC147" s="1"/>
      <c r="BD147" s="1"/>
      <c r="BE147" s="1"/>
      <c r="BF147" s="1">
        <f ca="1">IFERROR(__xludf.DUMMYFUNCTION("""COMPUTED_VALUE"""),50)</f>
        <v>50</v>
      </c>
      <c r="BG147" s="1"/>
      <c r="BH147" s="1" t="str">
        <f ca="1">IFERROR(__xludf.DUMMYFUNCTION("""COMPUTED_VALUE"""),"Deshi")</f>
        <v>Deshi</v>
      </c>
      <c r="BI147" s="1" t="str">
        <f ca="1">IFERROR(__xludf.DUMMYFUNCTION("""COMPUTED_VALUE"""),"Traditional Shop")</f>
        <v>Traditional Shop</v>
      </c>
      <c r="BJ147" s="1"/>
      <c r="BK147" s="1">
        <f ca="1">IFERROR(__xludf.DUMMYFUNCTION("""COMPUTED_VALUE"""),60)</f>
        <v>60</v>
      </c>
      <c r="BL147" s="1"/>
      <c r="BM147" s="1" t="str">
        <f ca="1">IFERROR(__xludf.DUMMYFUNCTION("""COMPUTED_VALUE"""),"Traditional Shop")</f>
        <v>Traditional Shop</v>
      </c>
      <c r="BN147" s="1"/>
      <c r="BO147" s="1"/>
    </row>
    <row r="148" spans="1:67">
      <c r="A148" s="1" t="str">
        <f ca="1">IFERROR(__xludf.DUMMYFUNCTION("""COMPUTED_VALUE"""),"dd2dee71-3439-485a-81f2-3abaac4ef4d8")</f>
        <v>dd2dee71-3439-485a-81f2-3abaac4ef4d8</v>
      </c>
      <c r="B148" s="2">
        <f ca="1">IFERROR(__xludf.DUMMYFUNCTION("""COMPUTED_VALUE"""),45668.3182523148)</f>
        <v>45668.318252314799</v>
      </c>
      <c r="C148" s="3" t="s">
        <v>8</v>
      </c>
      <c r="D148" s="1" t="str">
        <f ca="1">IFERROR(__xludf.DUMMYFUNCTION("""COMPUTED_VALUE"""),"Rajshahi")</f>
        <v>Rajshahi</v>
      </c>
      <c r="E148" s="1" t="str">
        <f ca="1">IFERROR(__xludf.DUMMYFUNCTION("""COMPUTED_VALUE"""),"Boalia")</f>
        <v>Boalia</v>
      </c>
      <c r="F148" s="1" t="str">
        <f ca="1">IFERROR(__xludf.DUMMYFUNCTION("""COMPUTED_VALUE"""),"Rice,Chicken,Eggs,Potato")</f>
        <v>Rice,Chicken,Eggs,Potato</v>
      </c>
      <c r="G148" s="1">
        <f ca="1">IFERROR(__xludf.DUMMYFUNCTION("""COMPUTED_VALUE"""),70)</f>
        <v>70</v>
      </c>
      <c r="H148" s="1"/>
      <c r="I148" s="1" t="str">
        <f ca="1">IFERROR(__xludf.DUMMYFUNCTION("""COMPUTED_VALUE"""),"Loose")</f>
        <v>Loose</v>
      </c>
      <c r="J148" s="1" t="str">
        <f ca="1">IFERROR(__xludf.DUMMYFUNCTION("""COMPUTED_VALUE"""),"আটাশ ")</f>
        <v xml:space="preserve">আটাশ </v>
      </c>
      <c r="K148" s="1" t="str">
        <f ca="1">IFERROR(__xludf.DUMMYFUNCTION("""COMPUTED_VALUE"""),"Traditional Shop")</f>
        <v>Traditional Shop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>
        <f ca="1">IFERROR(__xludf.DUMMYFUNCTION("""COMPUTED_VALUE"""),42)</f>
        <v>42</v>
      </c>
      <c r="AN148" s="1"/>
      <c r="AO148" s="1" t="str">
        <f ca="1">IFERROR(__xludf.DUMMYFUNCTION("""COMPUTED_VALUE"""),"Traditional Shop")</f>
        <v>Traditional Shop</v>
      </c>
      <c r="AP148" s="1"/>
      <c r="AQ148" s="1">
        <f ca="1">IFERROR(__xludf.DUMMYFUNCTION("""COMPUTED_VALUE"""),260)</f>
        <v>260</v>
      </c>
      <c r="AR148" s="1"/>
      <c r="AS148" s="1" t="str">
        <f ca="1">IFERROR(__xludf.DUMMYFUNCTION("""COMPUTED_VALUE"""),"Live")</f>
        <v>Live</v>
      </c>
      <c r="AT148" s="1" t="str">
        <f ca="1">IFERROR(__xludf.DUMMYFUNCTION("""COMPUTED_VALUE"""),"Traditional Shop")</f>
        <v>Traditional Shop</v>
      </c>
      <c r="AU148" s="1"/>
      <c r="AV148" s="1">
        <f ca="1">IFERROR(__xludf.DUMMYFUNCTION("""COMPUTED_VALUE"""),35)</f>
        <v>35</v>
      </c>
      <c r="AW148" s="1"/>
      <c r="AX148" s="1" t="str">
        <f ca="1">IFERROR(__xludf.DUMMYFUNCTION("""COMPUTED_VALUE"""),"New Potato")</f>
        <v>New Potato</v>
      </c>
      <c r="AY148" s="1" t="str">
        <f ca="1">IFERROR(__xludf.DUMMYFUNCTION("""COMPUTED_VALUE"""),"Traditional Shop")</f>
        <v>Traditional Shop</v>
      </c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>
      <c r="A149" s="1" t="str">
        <f ca="1">IFERROR(__xludf.DUMMYFUNCTION("""COMPUTED_VALUE"""),"6de5f703-9fc2-4bdf-863c-082b06c818e2")</f>
        <v>6de5f703-9fc2-4bdf-863c-082b06c818e2</v>
      </c>
      <c r="B149" s="2">
        <f ca="1">IFERROR(__xludf.DUMMYFUNCTION("""COMPUTED_VALUE"""),45668.3188425925)</f>
        <v>45668.318842592496</v>
      </c>
      <c r="C149" s="3" t="s">
        <v>8</v>
      </c>
      <c r="D149" s="1" t="str">
        <f ca="1">IFERROR(__xludf.DUMMYFUNCTION("""COMPUTED_VALUE"""),"Rajshahi")</f>
        <v>Rajshahi</v>
      </c>
      <c r="E149" s="1" t="str">
        <f ca="1">IFERROR(__xludf.DUMMYFUNCTION("""COMPUTED_VALUE"""),"Boalia")</f>
        <v>Boalia</v>
      </c>
      <c r="F149" s="1" t="str">
        <f ca="1">IFERROR(__xludf.DUMMYFUNCTION("""COMPUTED_VALUE"""),"Chicken")</f>
        <v>Chicken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>
        <f ca="1">IFERROR(__xludf.DUMMYFUNCTION("""COMPUTED_VALUE"""),310)</f>
        <v>310</v>
      </c>
      <c r="AR149" s="1"/>
      <c r="AS149" s="1" t="str">
        <f ca="1">IFERROR(__xludf.DUMMYFUNCTION("""COMPUTED_VALUE"""),"Live")</f>
        <v>Live</v>
      </c>
      <c r="AT149" s="1" t="str">
        <f ca="1">IFERROR(__xludf.DUMMYFUNCTION("""COMPUTED_VALUE"""),"Traditional Shop")</f>
        <v>Traditional Shop</v>
      </c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>
      <c r="A150" s="1" t="str">
        <f ca="1">IFERROR(__xludf.DUMMYFUNCTION("""COMPUTED_VALUE"""),"f8117c10-c46a-46a7-801d-08a28b604ac6")</f>
        <v>f8117c10-c46a-46a7-801d-08a28b604ac6</v>
      </c>
      <c r="B150" s="2">
        <f ca="1">IFERROR(__xludf.DUMMYFUNCTION("""COMPUTED_VALUE"""),45668.319224537)</f>
        <v>45668.319224537001</v>
      </c>
      <c r="C150" s="3" t="s">
        <v>8</v>
      </c>
      <c r="D150" s="1" t="str">
        <f ca="1">IFERROR(__xludf.DUMMYFUNCTION("""COMPUTED_VALUE"""),"Rajshahi")</f>
        <v>Rajshahi</v>
      </c>
      <c r="E150" s="1" t="str">
        <f ca="1">IFERROR(__xludf.DUMMYFUNCTION("""COMPUTED_VALUE"""),"Boalia")</f>
        <v>Boalia</v>
      </c>
      <c r="F150" s="1" t="str">
        <f ca="1">IFERROR(__xludf.DUMMYFUNCTION("""COMPUTED_VALUE"""),"Chicken")</f>
        <v>Chicken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>
        <f ca="1">IFERROR(__xludf.DUMMYFUNCTION("""COMPUTED_VALUE"""),320)</f>
        <v>320</v>
      </c>
      <c r="AR150" s="1"/>
      <c r="AS150" s="1" t="str">
        <f ca="1">IFERROR(__xludf.DUMMYFUNCTION("""COMPUTED_VALUE"""),"Live")</f>
        <v>Live</v>
      </c>
      <c r="AT150" s="1" t="str">
        <f ca="1">IFERROR(__xludf.DUMMYFUNCTION("""COMPUTED_VALUE"""),"Traditional Shop")</f>
        <v>Traditional Shop</v>
      </c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>
      <c r="A151" s="1" t="str">
        <f ca="1">IFERROR(__xludf.DUMMYFUNCTION("""COMPUTED_VALUE"""),"e35884a3-4ed1-4074-ac96-c789ada0daf7")</f>
        <v>e35884a3-4ed1-4074-ac96-c789ada0daf7</v>
      </c>
      <c r="B151" s="2">
        <f ca="1">IFERROR(__xludf.DUMMYFUNCTION("""COMPUTED_VALUE"""),45668.3196759259)</f>
        <v>45668.319675925901</v>
      </c>
      <c r="C151" s="3" t="s">
        <v>8</v>
      </c>
      <c r="D151" s="1" t="str">
        <f ca="1">IFERROR(__xludf.DUMMYFUNCTION("""COMPUTED_VALUE"""),"Rajshahi")</f>
        <v>Rajshahi</v>
      </c>
      <c r="E151" s="1" t="str">
        <f ca="1">IFERROR(__xludf.DUMMYFUNCTION("""COMPUTED_VALUE"""),"Boalia")</f>
        <v>Boalia</v>
      </c>
      <c r="F151" s="1" t="str">
        <f ca="1">IFERROR(__xludf.DUMMYFUNCTION("""COMPUTED_VALUE"""),"Chicken")</f>
        <v>Chicken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>
        <f ca="1">IFERROR(__xludf.DUMMYFUNCTION("""COMPUTED_VALUE"""),340)</f>
        <v>340</v>
      </c>
      <c r="AR151" s="1"/>
      <c r="AS151" s="1" t="str">
        <f ca="1">IFERROR(__xludf.DUMMYFUNCTION("""COMPUTED_VALUE"""),"Live")</f>
        <v>Live</v>
      </c>
      <c r="AT151" s="1" t="str">
        <f ca="1">IFERROR(__xludf.DUMMYFUNCTION("""COMPUTED_VALUE"""),"Traditional Shop")</f>
        <v>Traditional Shop</v>
      </c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>
      <c r="A152" s="1" t="str">
        <f ca="1">IFERROR(__xludf.DUMMYFUNCTION("""COMPUTED_VALUE"""),"f704b0a2-3143-465d-934c-d3b04c92f1a9")</f>
        <v>f704b0a2-3143-465d-934c-d3b04c92f1a9</v>
      </c>
      <c r="B152" s="2">
        <f ca="1">IFERROR(__xludf.DUMMYFUNCTION("""COMPUTED_VALUE"""),45668.5207291666)</f>
        <v>45668.520729166601</v>
      </c>
      <c r="C152" s="3" t="s">
        <v>8</v>
      </c>
      <c r="D152" s="1" t="str">
        <f ca="1">IFERROR(__xludf.DUMMYFUNCTION("""COMPUTED_VALUE"""),"Rajshahi")</f>
        <v>Rajshahi</v>
      </c>
      <c r="E152" s="1" t="str">
        <f ca="1">IFERROR(__xludf.DUMMYFUNCTION("""COMPUTED_VALUE"""),"Boalia")</f>
        <v>Boalia</v>
      </c>
      <c r="F152" s="1" t="str">
        <f ca="1">IFERROR(__xludf.DUMMYFUNCTION("""COMPUTED_VALUE"""),"Onion,Sugar")</f>
        <v>Onion,Sugar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>
        <f ca="1">IFERROR(__xludf.DUMMYFUNCTION("""COMPUTED_VALUE"""),130)</f>
        <v>130</v>
      </c>
      <c r="AH152" s="1"/>
      <c r="AI152" s="1" t="str">
        <f ca="1">IFERROR(__xludf.DUMMYFUNCTION("""COMPUTED_VALUE"""),"Deshi")</f>
        <v>Deshi</v>
      </c>
      <c r="AJ152" s="1" t="str">
        <f ca="1">IFERROR(__xludf.DUMMYFUNCTION("""COMPUTED_VALUE"""),"Loose")</f>
        <v>Loose</v>
      </c>
      <c r="AK152" s="1" t="str">
        <f ca="1">IFERROR(__xludf.DUMMYFUNCTION("""COMPUTED_VALUE"""),"Traditional Shop")</f>
        <v>Traditional Shop</v>
      </c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>
        <f ca="1">IFERROR(__xludf.DUMMYFUNCTION("""COMPUTED_VALUE"""),45)</f>
        <v>45</v>
      </c>
      <c r="BG152" s="1"/>
      <c r="BH152" s="1" t="str">
        <f ca="1">IFERROR(__xludf.DUMMYFUNCTION("""COMPUTED_VALUE"""),"Indian")</f>
        <v>Indian</v>
      </c>
      <c r="BI152" s="1" t="str">
        <f ca="1">IFERROR(__xludf.DUMMYFUNCTION("""COMPUTED_VALUE"""),"Traditional Shop")</f>
        <v>Traditional Shop</v>
      </c>
      <c r="BJ152" s="1"/>
      <c r="BK152" s="1"/>
      <c r="BL152" s="1"/>
      <c r="BM152" s="1"/>
      <c r="BN152" s="1"/>
      <c r="BO152" s="1"/>
    </row>
    <row r="153" spans="1:67">
      <c r="A153" s="1" t="str">
        <f ca="1">IFERROR(__xludf.DUMMYFUNCTION("""COMPUTED_VALUE"""),"d11fcb26-9099-4b8a-b2a4-147fe4ec1547")</f>
        <v>d11fcb26-9099-4b8a-b2a4-147fe4ec1547</v>
      </c>
      <c r="B153" s="2">
        <f ca="1">IFERROR(__xludf.DUMMYFUNCTION("""COMPUTED_VALUE"""),45668.699074074)</f>
        <v>45668.699074074</v>
      </c>
      <c r="C153" s="3" t="s">
        <v>9</v>
      </c>
      <c r="D153" s="1" t="str">
        <f ca="1">IFERROR(__xludf.DUMMYFUNCTION("""COMPUTED_VALUE"""),"Rajshahi")</f>
        <v>Rajshahi</v>
      </c>
      <c r="E153" s="1" t="str">
        <f ca="1">IFERROR(__xludf.DUMMYFUNCTION("""COMPUTED_VALUE"""),"Matihar")</f>
        <v>Matihar</v>
      </c>
      <c r="F153" s="1" t="str">
        <f ca="1">IFERROR(__xludf.DUMMYFUNCTION("""COMPUTED_VALUE"""),"Soybean Oil,Potato,Onion")</f>
        <v>Soybean Oil,Potato,Onion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>
        <f ca="1">IFERROR(__xludf.DUMMYFUNCTION("""COMPUTED_VALUE"""),170)</f>
        <v>170</v>
      </c>
      <c r="X153" s="1"/>
      <c r="Y153" s="1" t="str">
        <f ca="1">IFERROR(__xludf.DUMMYFUNCTION("""COMPUTED_VALUE"""),"Bottle")</f>
        <v>Bottle</v>
      </c>
      <c r="Z153" s="1" t="str">
        <f ca="1">IFERROR(__xludf.DUMMYFUNCTION("""COMPUTED_VALUE"""),"Traditional Shop")</f>
        <v>Traditional Shop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>
        <f ca="1">IFERROR(__xludf.DUMMYFUNCTION("""COMPUTED_VALUE"""),40)</f>
        <v>40</v>
      </c>
      <c r="AW153" s="1"/>
      <c r="AX153" s="1" t="str">
        <f ca="1">IFERROR(__xludf.DUMMYFUNCTION("""COMPUTED_VALUE"""),"New Potato")</f>
        <v>New Potato</v>
      </c>
      <c r="AY153" s="1" t="str">
        <f ca="1">IFERROR(__xludf.DUMMYFUNCTION("""COMPUTED_VALUE"""),"Traditional Shop")</f>
        <v>Traditional Shop</v>
      </c>
      <c r="AZ153" s="1"/>
      <c r="BA153" s="1"/>
      <c r="BB153" s="1"/>
      <c r="BC153" s="1"/>
      <c r="BD153" s="1"/>
      <c r="BE153" s="1"/>
      <c r="BF153" s="1">
        <f ca="1">IFERROR(__xludf.DUMMYFUNCTION("""COMPUTED_VALUE"""),50)</f>
        <v>50</v>
      </c>
      <c r="BG153" s="1"/>
      <c r="BH153" s="1" t="str">
        <f ca="1">IFERROR(__xludf.DUMMYFUNCTION("""COMPUTED_VALUE"""),"Deshi")</f>
        <v>Deshi</v>
      </c>
      <c r="BI153" s="1" t="str">
        <f ca="1">IFERROR(__xludf.DUMMYFUNCTION("""COMPUTED_VALUE"""),"Traditional Shop")</f>
        <v>Traditional Shop</v>
      </c>
      <c r="BJ153" s="1"/>
      <c r="BK153" s="1"/>
      <c r="BL153" s="1"/>
      <c r="BM153" s="1"/>
      <c r="BN153" s="1"/>
      <c r="BO153" s="1"/>
    </row>
    <row r="154" spans="1:67">
      <c r="A154" s="1" t="str">
        <f ca="1">IFERROR(__xludf.DUMMYFUNCTION("""COMPUTED_VALUE"""),"7d4863e1-f637-4501-b6e1-3462cd9323cc")</f>
        <v>7d4863e1-f637-4501-b6e1-3462cd9323cc</v>
      </c>
      <c r="B154" s="2">
        <f ca="1">IFERROR(__xludf.DUMMYFUNCTION("""COMPUTED_VALUE"""),45669.745636574)</f>
        <v>45669.745636574</v>
      </c>
      <c r="C154" s="4" t="s">
        <v>8</v>
      </c>
      <c r="D154" s="1" t="str">
        <f ca="1">IFERROR(__xludf.DUMMYFUNCTION("""COMPUTED_VALUE"""),"Rajshahi")</f>
        <v>Rajshahi</v>
      </c>
      <c r="E154" s="1" t="str">
        <f ca="1">IFERROR(__xludf.DUMMYFUNCTION("""COMPUTED_VALUE"""),"Boalia")</f>
        <v>Boalia</v>
      </c>
      <c r="F154" s="1" t="str">
        <f ca="1">IFERROR(__xludf.DUMMYFUNCTION("""COMPUTED_VALUE"""),"Eggs")</f>
        <v>Eggs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>
        <f ca="1">IFERROR(__xludf.DUMMYFUNCTION("""COMPUTED_VALUE"""),48)</f>
        <v>48</v>
      </c>
      <c r="AN154" s="1"/>
      <c r="AO154" s="1" t="str">
        <f ca="1">IFERROR(__xludf.DUMMYFUNCTION("""COMPUTED_VALUE"""),"Traditional Shop")</f>
        <v>Traditional Shop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>
      <c r="A155" s="1" t="str">
        <f ca="1">IFERROR(__xludf.DUMMYFUNCTION("""COMPUTED_VALUE"""),"59806d25-fe16-4387-a51d-a54dd81883aa")</f>
        <v>59806d25-fe16-4387-a51d-a54dd81883aa</v>
      </c>
      <c r="B155" s="2">
        <f ca="1">IFERROR(__xludf.DUMMYFUNCTION("""COMPUTED_VALUE"""),45670.6980439814)</f>
        <v>45670.6980439814</v>
      </c>
      <c r="C155" s="3" t="s">
        <v>18</v>
      </c>
      <c r="D155" s="1" t="str">
        <f ca="1">IFERROR(__xludf.DUMMYFUNCTION("""COMPUTED_VALUE"""),"Rajshahi")</f>
        <v>Rajshahi</v>
      </c>
      <c r="E155" s="1" t="str">
        <f ca="1">IFERROR(__xludf.DUMMYFUNCTION("""COMPUTED_VALUE"""),"Matihar")</f>
        <v>Matihar</v>
      </c>
      <c r="F155" s="1" t="str">
        <f ca="1">IFERROR(__xludf.DUMMYFUNCTION("""COMPUTED_VALUE"""),"Rice,Soybean Oil,Sugar,Eggs,Potato,Eggplant,Onion,Green Chilli")</f>
        <v>Rice,Soybean Oil,Sugar,Eggs,Potato,Eggplant,Onion,Green Chilli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>
      <c r="A156" s="1" t="str">
        <f ca="1">IFERROR(__xludf.DUMMYFUNCTION("""COMPUTED_VALUE"""),"82ee85af-f278-4ba2-9c32-aa55a41ef023")</f>
        <v>82ee85af-f278-4ba2-9c32-aa55a41ef023</v>
      </c>
      <c r="B156" s="2">
        <f ca="1">IFERROR(__xludf.DUMMYFUNCTION("""COMPUTED_VALUE"""),45672.0591898148)</f>
        <v>45672.059189814798</v>
      </c>
      <c r="C156" s="3" t="s">
        <v>9</v>
      </c>
      <c r="D156" s="1" t="str">
        <f ca="1">IFERROR(__xludf.DUMMYFUNCTION("""COMPUTED_VALUE"""),"Rajshahi")</f>
        <v>Rajshahi</v>
      </c>
      <c r="E156" s="1" t="str">
        <f ca="1">IFERROR(__xludf.DUMMYFUNCTION("""COMPUTED_VALUE"""),"Matihar")</f>
        <v>Matihar</v>
      </c>
      <c r="F156" s="1" t="str">
        <f ca="1">IFERROR(__xludf.DUMMYFUNCTION("""COMPUTED_VALUE"""),"Potato")</f>
        <v>Potato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>
        <f ca="1">IFERROR(__xludf.DUMMYFUNCTION("""COMPUTED_VALUE"""),25)</f>
        <v>25</v>
      </c>
      <c r="AW156" s="1"/>
      <c r="AX156" s="1" t="str">
        <f ca="1">IFERROR(__xludf.DUMMYFUNCTION("""COMPUTED_VALUE"""),"New Potato")</f>
        <v>New Potato</v>
      </c>
      <c r="AY156" s="1" t="str">
        <f ca="1">IFERROR(__xludf.DUMMYFUNCTION("""COMPUTED_VALUE"""),"Traditional Shop")</f>
        <v>Traditional Shop</v>
      </c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>
      <c r="A157" s="1" t="str">
        <f ca="1">IFERROR(__xludf.DUMMYFUNCTION("""COMPUTED_VALUE"""),"9357e243-c529-4c7c-b380-57bc1a10f829")</f>
        <v>9357e243-c529-4c7c-b380-57bc1a10f829</v>
      </c>
      <c r="B157" s="2">
        <f ca="1">IFERROR(__xludf.DUMMYFUNCTION("""COMPUTED_VALUE"""),45672.0597222222)</f>
        <v>45672.059722222199</v>
      </c>
      <c r="C157" s="3" t="s">
        <v>9</v>
      </c>
      <c r="D157" s="1" t="str">
        <f ca="1">IFERROR(__xludf.DUMMYFUNCTION("""COMPUTED_VALUE"""),"Rajshahi")</f>
        <v>Rajshahi</v>
      </c>
      <c r="E157" s="1" t="str">
        <f ca="1">IFERROR(__xludf.DUMMYFUNCTION("""COMPUTED_VALUE"""),"Matihar")</f>
        <v>Matihar</v>
      </c>
      <c r="F157" s="1" t="str">
        <f ca="1">IFERROR(__xludf.DUMMYFUNCTION("""COMPUTED_VALUE"""),"Soybean Oil")</f>
        <v>Soybean Oil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>
        <f ca="1">IFERROR(__xludf.DUMMYFUNCTION("""COMPUTED_VALUE"""),170)</f>
        <v>170</v>
      </c>
      <c r="X157" s="1"/>
      <c r="Y157" s="1" t="str">
        <f ca="1">IFERROR(__xludf.DUMMYFUNCTION("""COMPUTED_VALUE"""),"Bottle")</f>
        <v>Bottle</v>
      </c>
      <c r="Z157" s="1" t="str">
        <f ca="1">IFERROR(__xludf.DUMMYFUNCTION("""COMPUTED_VALUE"""),"Traditional Shop")</f>
        <v>Traditional Shop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>
      <c r="A158" s="1" t="str">
        <f ca="1">IFERROR(__xludf.DUMMYFUNCTION("""COMPUTED_VALUE"""),"bc6a1eb3-8c7c-42dd-8777-82a2b30b2c10")</f>
        <v>bc6a1eb3-8c7c-42dd-8777-82a2b30b2c10</v>
      </c>
      <c r="B158" s="2">
        <f ca="1">IFERROR(__xludf.DUMMYFUNCTION("""COMPUTED_VALUE"""),45672.6475925925)</f>
        <v>45672.647592592497</v>
      </c>
      <c r="C158" s="3" t="s">
        <v>8</v>
      </c>
      <c r="D158" s="1" t="str">
        <f ca="1">IFERROR(__xludf.DUMMYFUNCTION("""COMPUTED_VALUE"""),"Rajshahi")</f>
        <v>Rajshahi</v>
      </c>
      <c r="E158" s="1" t="str">
        <f ca="1">IFERROR(__xludf.DUMMYFUNCTION("""COMPUTED_VALUE"""),"Boalia")</f>
        <v>Boalia</v>
      </c>
      <c r="F158" s="1" t="str">
        <f ca="1">IFERROR(__xludf.DUMMYFUNCTION("""COMPUTED_VALUE"""),"Rice,Soybean Oil,Potato,Eggplant,Green Chilli")</f>
        <v>Rice,Soybean Oil,Potato,Eggplant,Green Chilli</v>
      </c>
      <c r="G158" s="1">
        <f ca="1">IFERROR(__xludf.DUMMYFUNCTION("""COMPUTED_VALUE"""),70)</f>
        <v>70</v>
      </c>
      <c r="H158" s="1"/>
      <c r="I158" s="1" t="str">
        <f ca="1">IFERROR(__xludf.DUMMYFUNCTION("""COMPUTED_VALUE"""),"Loose")</f>
        <v>Loose</v>
      </c>
      <c r="J158" s="1" t="str">
        <f ca="1">IFERROR(__xludf.DUMMYFUNCTION("""COMPUTED_VALUE"""),"আটাশ ")</f>
        <v xml:space="preserve">আটাশ </v>
      </c>
      <c r="K158" s="1" t="str">
        <f ca="1">IFERROR(__xludf.DUMMYFUNCTION("""COMPUTED_VALUE"""),"Traditional Shop")</f>
        <v>Traditional Shop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>
        <f ca="1">IFERROR(__xludf.DUMMYFUNCTION("""COMPUTED_VALUE"""),170)</f>
        <v>170</v>
      </c>
      <c r="X158" s="1"/>
      <c r="Y158" s="1" t="str">
        <f ca="1">IFERROR(__xludf.DUMMYFUNCTION("""COMPUTED_VALUE"""),"Loose")</f>
        <v>Loose</v>
      </c>
      <c r="Z158" s="1" t="str">
        <f ca="1">IFERROR(__xludf.DUMMYFUNCTION("""COMPUTED_VALUE"""),"Traditional Shop")</f>
        <v>Traditional Shop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>
        <f ca="1">IFERROR(__xludf.DUMMYFUNCTION("""COMPUTED_VALUE"""),25)</f>
        <v>25</v>
      </c>
      <c r="AW158" s="1"/>
      <c r="AX158" s="1" t="str">
        <f ca="1">IFERROR(__xludf.DUMMYFUNCTION("""COMPUTED_VALUE"""),"New Potato")</f>
        <v>New Potato</v>
      </c>
      <c r="AY158" s="1" t="str">
        <f ca="1">IFERROR(__xludf.DUMMYFUNCTION("""COMPUTED_VALUE"""),"Traditional Shop")</f>
        <v>Traditional Shop</v>
      </c>
      <c r="AZ158" s="1"/>
      <c r="BA158" s="1">
        <f ca="1">IFERROR(__xludf.DUMMYFUNCTION("""COMPUTED_VALUE"""),30)</f>
        <v>30</v>
      </c>
      <c r="BB158" s="1"/>
      <c r="BC158" s="1"/>
      <c r="BD158" s="1" t="str">
        <f ca="1">IFERROR(__xludf.DUMMYFUNCTION("""COMPUTED_VALUE"""),"Traditional Shop")</f>
        <v>Traditional Shop</v>
      </c>
      <c r="BE158" s="1"/>
      <c r="BF158" s="1"/>
      <c r="BG158" s="1"/>
      <c r="BH158" s="1"/>
      <c r="BI158" s="1"/>
      <c r="BJ158" s="1"/>
      <c r="BK158" s="1">
        <f ca="1">IFERROR(__xludf.DUMMYFUNCTION("""COMPUTED_VALUE"""),40)</f>
        <v>40</v>
      </c>
      <c r="BL158" s="1"/>
      <c r="BM158" s="1" t="str">
        <f ca="1">IFERROR(__xludf.DUMMYFUNCTION("""COMPUTED_VALUE"""),"Traditional Shop")</f>
        <v>Traditional Shop</v>
      </c>
      <c r="BN158" s="1"/>
      <c r="BO158" s="1"/>
    </row>
    <row r="159" spans="1:67">
      <c r="A159" s="1" t="str">
        <f ca="1">IFERROR(__xludf.DUMMYFUNCTION("""COMPUTED_VALUE"""),"bf03b1be-fdad-4727-85ba-a5245d527608")</f>
        <v>bf03b1be-fdad-4727-85ba-a5245d527608</v>
      </c>
      <c r="B159" s="2">
        <f ca="1">IFERROR(__xludf.DUMMYFUNCTION("""COMPUTED_VALUE"""),45673.5228125)</f>
        <v>45673.522812499999</v>
      </c>
      <c r="C159" s="3" t="s">
        <v>35</v>
      </c>
      <c r="D159" s="1" t="str">
        <f ca="1">IFERROR(__xludf.DUMMYFUNCTION("""COMPUTED_VALUE"""),"Rajshahi")</f>
        <v>Rajshahi</v>
      </c>
      <c r="E159" s="1" t="str">
        <f ca="1">IFERROR(__xludf.DUMMYFUNCTION("""COMPUTED_VALUE"""),"Durgapur")</f>
        <v>Durgapur</v>
      </c>
      <c r="F159" s="1" t="str">
        <f ca="1">IFERROR(__xludf.DUMMYFUNCTION("""COMPUTED_VALUE"""),"Flour,Soybean Oil,Eggs,Potato,Eggplant,Onion,Green Chilli,Sugar")</f>
        <v>Flour,Soybean Oil,Eggs,Potato,Eggplant,Onion,Green Chilli,Sugar</v>
      </c>
      <c r="G159" s="1"/>
      <c r="H159" s="1"/>
      <c r="I159" s="1"/>
      <c r="J159" s="1"/>
      <c r="K159" s="1"/>
      <c r="L159" s="1"/>
      <c r="M159" s="1">
        <f ca="1">IFERROR(__xludf.DUMMYFUNCTION("""COMPUTED_VALUE"""),50)</f>
        <v>50</v>
      </c>
      <c r="N159" s="1"/>
      <c r="O159" s="1" t="str">
        <f ca="1">IFERROR(__xludf.DUMMYFUNCTION("""COMPUTED_VALUE"""),"Packet")</f>
        <v>Packet</v>
      </c>
      <c r="P159" s="1" t="str">
        <f ca="1">IFERROR(__xludf.DUMMYFUNCTION("""COMPUTED_VALUE"""),"Traditional Shop")</f>
        <v>Traditional Shop</v>
      </c>
      <c r="Q159" s="1"/>
      <c r="R159" s="1"/>
      <c r="S159" s="1"/>
      <c r="T159" s="1"/>
      <c r="U159" s="1"/>
      <c r="V159" s="1"/>
      <c r="W159" s="1">
        <f ca="1">IFERROR(__xludf.DUMMYFUNCTION("""COMPUTED_VALUE"""),180)</f>
        <v>180</v>
      </c>
      <c r="X159" s="1"/>
      <c r="Y159" s="1" t="str">
        <f ca="1">IFERROR(__xludf.DUMMYFUNCTION("""COMPUTED_VALUE"""),"Bottle")</f>
        <v>Bottle</v>
      </c>
      <c r="Z159" s="1" t="str">
        <f ca="1">IFERROR(__xludf.DUMMYFUNCTION("""COMPUTED_VALUE"""),"Traditional Shop")</f>
        <v>Traditional Shop</v>
      </c>
      <c r="AA159" s="1"/>
      <c r="AB159" s="1"/>
      <c r="AC159" s="1"/>
      <c r="AD159" s="1"/>
      <c r="AE159" s="1"/>
      <c r="AF159" s="1"/>
      <c r="AG159" s="1">
        <f ca="1">IFERROR(__xludf.DUMMYFUNCTION("""COMPUTED_VALUE"""),120)</f>
        <v>120</v>
      </c>
      <c r="AH159" s="1"/>
      <c r="AI159" s="1" t="str">
        <f ca="1">IFERROR(__xludf.DUMMYFUNCTION("""COMPUTED_VALUE"""),"Indian")</f>
        <v>Indian</v>
      </c>
      <c r="AJ159" s="1" t="str">
        <f ca="1">IFERROR(__xludf.DUMMYFUNCTION("""COMPUTED_VALUE"""),"Loose")</f>
        <v>Loose</v>
      </c>
      <c r="AK159" s="1" t="str">
        <f ca="1">IFERROR(__xludf.DUMMYFUNCTION("""COMPUTED_VALUE"""),"Traditional Shop")</f>
        <v>Traditional Shop</v>
      </c>
      <c r="AL159" s="1"/>
      <c r="AM159" s="1">
        <f ca="1">IFERROR(__xludf.DUMMYFUNCTION("""COMPUTED_VALUE"""),48)</f>
        <v>48</v>
      </c>
      <c r="AN159" s="1"/>
      <c r="AO159" s="1" t="str">
        <f ca="1">IFERROR(__xludf.DUMMYFUNCTION("""COMPUTED_VALUE"""),"Traditional Shop")</f>
        <v>Traditional Shop</v>
      </c>
      <c r="AP159" s="1"/>
      <c r="AQ159" s="1"/>
      <c r="AR159" s="1"/>
      <c r="AS159" s="1"/>
      <c r="AT159" s="1"/>
      <c r="AU159" s="1"/>
      <c r="AV159" s="1">
        <f ca="1">IFERROR(__xludf.DUMMYFUNCTION("""COMPUTED_VALUE"""),40)</f>
        <v>40</v>
      </c>
      <c r="AW159" s="1"/>
      <c r="AX159" s="1" t="str">
        <f ca="1">IFERROR(__xludf.DUMMYFUNCTION("""COMPUTED_VALUE"""),"New Potato")</f>
        <v>New Potato</v>
      </c>
      <c r="AY159" s="1" t="str">
        <f ca="1">IFERROR(__xludf.DUMMYFUNCTION("""COMPUTED_VALUE"""),"Traditional Shop")</f>
        <v>Traditional Shop</v>
      </c>
      <c r="AZ159" s="1"/>
      <c r="BA159" s="1">
        <f ca="1">IFERROR(__xludf.DUMMYFUNCTION("""COMPUTED_VALUE"""),30)</f>
        <v>30</v>
      </c>
      <c r="BB159" s="1"/>
      <c r="BC159" s="1"/>
      <c r="BD159" s="1" t="str">
        <f ca="1">IFERROR(__xludf.DUMMYFUNCTION("""COMPUTED_VALUE"""),"Traditional Shop")</f>
        <v>Traditional Shop</v>
      </c>
      <c r="BE159" s="1"/>
      <c r="BF159" s="1">
        <f ca="1">IFERROR(__xludf.DUMMYFUNCTION("""COMPUTED_VALUE"""),50)</f>
        <v>50</v>
      </c>
      <c r="BG159" s="1"/>
      <c r="BH159" s="1" t="str">
        <f ca="1">IFERROR(__xludf.DUMMYFUNCTION("""COMPUTED_VALUE"""),"Deshi")</f>
        <v>Deshi</v>
      </c>
      <c r="BI159" s="1" t="str">
        <f ca="1">IFERROR(__xludf.DUMMYFUNCTION("""COMPUTED_VALUE"""),"Traditional Shop")</f>
        <v>Traditional Shop</v>
      </c>
      <c r="BJ159" s="1"/>
      <c r="BK159" s="1">
        <f ca="1">IFERROR(__xludf.DUMMYFUNCTION("""COMPUTED_VALUE"""),50)</f>
        <v>50</v>
      </c>
      <c r="BL159" s="1"/>
      <c r="BM159" s="1" t="str">
        <f ca="1">IFERROR(__xludf.DUMMYFUNCTION("""COMPUTED_VALUE"""),"Traditional Shop")</f>
        <v>Traditional Shop</v>
      </c>
      <c r="BN159" s="1"/>
      <c r="BO159" s="1"/>
    </row>
    <row r="160" spans="1:67">
      <c r="A160" s="1" t="str">
        <f ca="1">IFERROR(__xludf.DUMMYFUNCTION("""COMPUTED_VALUE"""),"772e81bd-257d-4bef-bab0-e2ed3ebd3340")</f>
        <v>772e81bd-257d-4bef-bab0-e2ed3ebd3340</v>
      </c>
      <c r="B160" s="2">
        <f ca="1">IFERROR(__xludf.DUMMYFUNCTION("""COMPUTED_VALUE"""),45673.6144560185)</f>
        <v>45673.614456018498</v>
      </c>
      <c r="C160" s="3" t="s">
        <v>17</v>
      </c>
      <c r="D160" s="1" t="str">
        <f ca="1">IFERROR(__xludf.DUMMYFUNCTION("""COMPUTED_VALUE"""),"Rajshahi")</f>
        <v>Rajshahi</v>
      </c>
      <c r="E160" s="1" t="str">
        <f ca="1">IFERROR(__xludf.DUMMYFUNCTION("""COMPUTED_VALUE"""),"Boalia")</f>
        <v>Boalia</v>
      </c>
      <c r="F160" s="1" t="str">
        <f ca="1">IFERROR(__xludf.DUMMYFUNCTION("""COMPUTED_VALUE"""),"Flour,Lentil,Soybean Oil,Sugar,Salt,Eggs,Chicken,Potato,Eggplant,Green Chilli,Onion")</f>
        <v>Flour,Lentil,Soybean Oil,Sugar,Salt,Eggs,Chicken,Potato,Eggplant,Green Chilli,Onion</v>
      </c>
      <c r="G160" s="1"/>
      <c r="H160" s="1"/>
      <c r="I160" s="1"/>
      <c r="J160" s="1"/>
      <c r="K160" s="1"/>
      <c r="L160" s="1"/>
      <c r="M160" s="1">
        <f ca="1">IFERROR(__xludf.DUMMYFUNCTION("""COMPUTED_VALUE"""),60)</f>
        <v>60</v>
      </c>
      <c r="N160" s="1"/>
      <c r="O160" s="1" t="str">
        <f ca="1">IFERROR(__xludf.DUMMYFUNCTION("""COMPUTED_VALUE"""),"Packet")</f>
        <v>Packet</v>
      </c>
      <c r="P160" s="1" t="str">
        <f ca="1">IFERROR(__xludf.DUMMYFUNCTION("""COMPUTED_VALUE"""),"Traditional Shop")</f>
        <v>Traditional Shop</v>
      </c>
      <c r="Q160" s="1"/>
      <c r="R160" s="1">
        <f ca="1">IFERROR(__xludf.DUMMYFUNCTION("""COMPUTED_VALUE"""),130)</f>
        <v>130</v>
      </c>
      <c r="S160" s="1"/>
      <c r="T160" s="1" t="str">
        <f ca="1">IFERROR(__xludf.DUMMYFUNCTION("""COMPUTED_VALUE"""),"Loose")</f>
        <v>Loose</v>
      </c>
      <c r="U160" s="1" t="str">
        <f ca="1">IFERROR(__xludf.DUMMYFUNCTION("""COMPUTED_VALUE"""),"Traditional Shop")</f>
        <v>Traditional Shop</v>
      </c>
      <c r="V160" s="1"/>
      <c r="W160" s="1">
        <f ca="1">IFERROR(__xludf.DUMMYFUNCTION("""COMPUTED_VALUE"""),180)</f>
        <v>180</v>
      </c>
      <c r="X160" s="1"/>
      <c r="Y160" s="1" t="str">
        <f ca="1">IFERROR(__xludf.DUMMYFUNCTION("""COMPUTED_VALUE"""),"Bottle")</f>
        <v>Bottle</v>
      </c>
      <c r="Z160" s="1" t="str">
        <f ca="1">IFERROR(__xludf.DUMMYFUNCTION("""COMPUTED_VALUE"""),"Traditional Shop")</f>
        <v>Traditional Shop</v>
      </c>
      <c r="AA160" s="1"/>
      <c r="AB160" s="1">
        <f ca="1">IFERROR(__xludf.DUMMYFUNCTION("""COMPUTED_VALUE"""),40)</f>
        <v>40</v>
      </c>
      <c r="AC160" s="1"/>
      <c r="AD160" s="1" t="str">
        <f ca="1">IFERROR(__xludf.DUMMYFUNCTION("""COMPUTED_VALUE"""),"Packet")</f>
        <v>Packet</v>
      </c>
      <c r="AE160" s="1" t="str">
        <f ca="1">IFERROR(__xludf.DUMMYFUNCTION("""COMPUTED_VALUE"""),"Traditional Shop")</f>
        <v>Traditional Shop</v>
      </c>
      <c r="AF160" s="1"/>
      <c r="AG160" s="1">
        <f ca="1">IFERROR(__xludf.DUMMYFUNCTION("""COMPUTED_VALUE"""),130)</f>
        <v>130</v>
      </c>
      <c r="AH160" s="1"/>
      <c r="AI160" s="1" t="str">
        <f ca="1">IFERROR(__xludf.DUMMYFUNCTION("""COMPUTED_VALUE"""),"Deshi")</f>
        <v>Deshi</v>
      </c>
      <c r="AJ160" s="1" t="str">
        <f ca="1">IFERROR(__xludf.DUMMYFUNCTION("""COMPUTED_VALUE"""),"Loose")</f>
        <v>Loose</v>
      </c>
      <c r="AK160" s="1" t="str">
        <f ca="1">IFERROR(__xludf.DUMMYFUNCTION("""COMPUTED_VALUE"""),"Traditional Shop")</f>
        <v>Traditional Shop</v>
      </c>
      <c r="AL160" s="1"/>
      <c r="AM160" s="1">
        <f ca="1">IFERROR(__xludf.DUMMYFUNCTION("""COMPUTED_VALUE"""),44)</f>
        <v>44</v>
      </c>
      <c r="AN160" s="1"/>
      <c r="AO160" s="1" t="str">
        <f ca="1">IFERROR(__xludf.DUMMYFUNCTION("""COMPUTED_VALUE"""),"Traditional Shop")</f>
        <v>Traditional Shop</v>
      </c>
      <c r="AP160" s="1"/>
      <c r="AQ160" s="1">
        <f ca="1">IFERROR(__xludf.DUMMYFUNCTION("""COMPUTED_VALUE"""),180)</f>
        <v>180</v>
      </c>
      <c r="AR160" s="1"/>
      <c r="AS160" s="1" t="str">
        <f ca="1">IFERROR(__xludf.DUMMYFUNCTION("""COMPUTED_VALUE"""),"Live")</f>
        <v>Live</v>
      </c>
      <c r="AT160" s="1" t="str">
        <f ca="1">IFERROR(__xludf.DUMMYFUNCTION("""COMPUTED_VALUE"""),"Traditional Shop")</f>
        <v>Traditional Shop</v>
      </c>
      <c r="AU160" s="1"/>
      <c r="AV160" s="1">
        <f ca="1">IFERROR(__xludf.DUMMYFUNCTION("""COMPUTED_VALUE"""),30)</f>
        <v>30</v>
      </c>
      <c r="AW160" s="1"/>
      <c r="AX160" s="1" t="str">
        <f ca="1">IFERROR(__xludf.DUMMYFUNCTION("""COMPUTED_VALUE"""),"Old Potato")</f>
        <v>Old Potato</v>
      </c>
      <c r="AY160" s="1" t="str">
        <f ca="1">IFERROR(__xludf.DUMMYFUNCTION("""COMPUTED_VALUE"""),"Traditional Shop")</f>
        <v>Traditional Shop</v>
      </c>
      <c r="AZ160" s="1"/>
      <c r="BA160" s="1">
        <f ca="1">IFERROR(__xludf.DUMMYFUNCTION("""COMPUTED_VALUE"""),30)</f>
        <v>30</v>
      </c>
      <c r="BB160" s="1"/>
      <c r="BC160" s="1"/>
      <c r="BD160" s="1" t="str">
        <f ca="1">IFERROR(__xludf.DUMMYFUNCTION("""COMPUTED_VALUE"""),"Traditional Shop")</f>
        <v>Traditional Shop</v>
      </c>
      <c r="BE160" s="1"/>
      <c r="BF160" s="1">
        <f ca="1">IFERROR(__xludf.DUMMYFUNCTION("""COMPUTED_VALUE"""),40)</f>
        <v>40</v>
      </c>
      <c r="BG160" s="1"/>
      <c r="BH160" s="1" t="str">
        <f ca="1">IFERROR(__xludf.DUMMYFUNCTION("""COMPUTED_VALUE"""),"Deshi")</f>
        <v>Deshi</v>
      </c>
      <c r="BI160" s="1" t="str">
        <f ca="1">IFERROR(__xludf.DUMMYFUNCTION("""COMPUTED_VALUE"""),"Traditional Shop")</f>
        <v>Traditional Shop</v>
      </c>
      <c r="BJ160" s="1"/>
      <c r="BK160" s="1">
        <f ca="1">IFERROR(__xludf.DUMMYFUNCTION("""COMPUTED_VALUE"""),40)</f>
        <v>40</v>
      </c>
      <c r="BL160" s="1"/>
      <c r="BM160" s="1" t="str">
        <f ca="1">IFERROR(__xludf.DUMMYFUNCTION("""COMPUTED_VALUE"""),"Traditional Shop")</f>
        <v>Traditional Shop</v>
      </c>
      <c r="BN160" s="1"/>
      <c r="BO160" s="1"/>
    </row>
    <row r="161" spans="1:67">
      <c r="A161" s="1" t="str">
        <f ca="1">IFERROR(__xludf.DUMMYFUNCTION("""COMPUTED_VALUE"""),"d1d6f210-27f6-472e-931c-fbd5ea24dae4")</f>
        <v>d1d6f210-27f6-472e-931c-fbd5ea24dae4</v>
      </c>
      <c r="B161" s="2">
        <f ca="1">IFERROR(__xludf.DUMMYFUNCTION("""COMPUTED_VALUE"""),45673.6208912037)</f>
        <v>45673.620891203696</v>
      </c>
      <c r="C161" s="4" t="s">
        <v>8</v>
      </c>
      <c r="D161" s="1" t="str">
        <f ca="1">IFERROR(__xludf.DUMMYFUNCTION("""COMPUTED_VALUE"""),"Rajshahi")</f>
        <v>Rajshahi</v>
      </c>
      <c r="E161" s="1" t="str">
        <f ca="1">IFERROR(__xludf.DUMMYFUNCTION("""COMPUTED_VALUE"""),"Boalia")</f>
        <v>Boalia</v>
      </c>
      <c r="F161" s="1" t="str">
        <f ca="1">IFERROR(__xludf.DUMMYFUNCTION("""COMPUTED_VALUE"""),"Sugar")</f>
        <v>Sugar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>
        <f ca="1">IFERROR(__xludf.DUMMYFUNCTION("""COMPUTED_VALUE"""),140)</f>
        <v>140</v>
      </c>
      <c r="AH161" s="1"/>
      <c r="AI161" s="1" t="str">
        <f ca="1">IFERROR(__xludf.DUMMYFUNCTION("""COMPUTED_VALUE"""),"Deshi")</f>
        <v>Deshi</v>
      </c>
      <c r="AJ161" s="1" t="str">
        <f ca="1">IFERROR(__xludf.DUMMYFUNCTION("""COMPUTED_VALUE"""),"Packet")</f>
        <v>Packet</v>
      </c>
      <c r="AK161" s="1" t="str">
        <f ca="1">IFERROR(__xludf.DUMMYFUNCTION("""COMPUTED_VALUE"""),"Traditional Shop")</f>
        <v>Traditional Shop</v>
      </c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>
      <c r="A162" s="1" t="str">
        <f ca="1">IFERROR(__xludf.DUMMYFUNCTION("""COMPUTED_VALUE"""),"84c29fa2-7f5a-4d5d-b158-3af37e573274")</f>
        <v>84c29fa2-7f5a-4d5d-b158-3af37e573274</v>
      </c>
      <c r="B162" s="2">
        <f ca="1">IFERROR(__xludf.DUMMYFUNCTION("""COMPUTED_VALUE"""),45673.6211689814)</f>
        <v>45673.621168981401</v>
      </c>
      <c r="C162" s="3" t="s">
        <v>38</v>
      </c>
      <c r="D162" s="1" t="str">
        <f ca="1">IFERROR(__xludf.DUMMYFUNCTION("""COMPUTED_VALUE"""),"Rajshahi")</f>
        <v>Rajshahi</v>
      </c>
      <c r="E162" s="1" t="str">
        <f ca="1">IFERROR(__xludf.DUMMYFUNCTION("""COMPUTED_VALUE"""),"Boalia")</f>
        <v>Boalia</v>
      </c>
      <c r="F162" s="1" t="str">
        <f ca="1">IFERROR(__xludf.DUMMYFUNCTION("""COMPUTED_VALUE"""),"Green Chilli")</f>
        <v>Green Chilli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>
        <f ca="1">IFERROR(__xludf.DUMMYFUNCTION("""COMPUTED_VALUE"""),40)</f>
        <v>40</v>
      </c>
      <c r="BL162" s="1"/>
      <c r="BM162" s="1" t="str">
        <f ca="1">IFERROR(__xludf.DUMMYFUNCTION("""COMPUTED_VALUE"""),"Traditional Shop")</f>
        <v>Traditional Shop</v>
      </c>
      <c r="BN162" s="1"/>
      <c r="BO162" s="1"/>
    </row>
    <row r="163" spans="1:67">
      <c r="A163" s="1" t="str">
        <f ca="1">IFERROR(__xludf.DUMMYFUNCTION("""COMPUTED_VALUE"""),"8b0fe601-90fc-48ff-a30e-3a0717f7a700")</f>
        <v>8b0fe601-90fc-48ff-a30e-3a0717f7a700</v>
      </c>
      <c r="B163" s="2">
        <f ca="1">IFERROR(__xludf.DUMMYFUNCTION("""COMPUTED_VALUE"""),45674.4763541666)</f>
        <v>45674.476354166603</v>
      </c>
      <c r="D163" s="1" t="str">
        <f ca="1">IFERROR(__xludf.DUMMYFUNCTION("""COMPUTED_VALUE"""),"Rajshahi")</f>
        <v>Rajshahi</v>
      </c>
      <c r="E163" s="1" t="str">
        <f ca="1">IFERROR(__xludf.DUMMYFUNCTION("""COMPUTED_VALUE"""),"Boalia")</f>
        <v>Boalia</v>
      </c>
      <c r="F163" s="1" t="str">
        <f ca="1">IFERROR(__xludf.DUMMYFUNCTION("""COMPUTED_VALUE"""),"Rice,Soybean Oil,Salt")</f>
        <v>Rice,Soybean Oil,Salt</v>
      </c>
      <c r="G163" s="1">
        <f ca="1">IFERROR(__xludf.DUMMYFUNCTION("""COMPUTED_VALUE"""),70)</f>
        <v>70</v>
      </c>
      <c r="H163" s="1"/>
      <c r="I163" s="1" t="str">
        <f ca="1">IFERROR(__xludf.DUMMYFUNCTION("""COMPUTED_VALUE"""),"Loose")</f>
        <v>Loose</v>
      </c>
      <c r="J163" s="1" t="str">
        <f ca="1">IFERROR(__xludf.DUMMYFUNCTION("""COMPUTED_VALUE"""),"আটাশ ")</f>
        <v xml:space="preserve">আটাশ </v>
      </c>
      <c r="K163" s="1" t="str">
        <f ca="1">IFERROR(__xludf.DUMMYFUNCTION("""COMPUTED_VALUE"""),"Traditional Shop")</f>
        <v>Traditional Shop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>
        <f ca="1">IFERROR(__xludf.DUMMYFUNCTION("""COMPUTED_VALUE"""),180)</f>
        <v>180</v>
      </c>
      <c r="X163" s="1"/>
      <c r="Y163" s="1" t="str">
        <f ca="1">IFERROR(__xludf.DUMMYFUNCTION("""COMPUTED_VALUE"""),"Loose")</f>
        <v>Loose</v>
      </c>
      <c r="Z163" s="1" t="str">
        <f ca="1">IFERROR(__xludf.DUMMYFUNCTION("""COMPUTED_VALUE"""),"Traditional Shop")</f>
        <v>Traditional Shop</v>
      </c>
      <c r="AA163" s="1"/>
      <c r="AB163" s="1">
        <f ca="1">IFERROR(__xludf.DUMMYFUNCTION("""COMPUTED_VALUE"""),42)</f>
        <v>42</v>
      </c>
      <c r="AC163" s="1"/>
      <c r="AD163" s="1" t="str">
        <f ca="1">IFERROR(__xludf.DUMMYFUNCTION("""COMPUTED_VALUE"""),"Packet")</f>
        <v>Packet</v>
      </c>
      <c r="AE163" s="1" t="str">
        <f ca="1">IFERROR(__xludf.DUMMYFUNCTION("""COMPUTED_VALUE"""),"Traditional Shop")</f>
        <v>Traditional Shop</v>
      </c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>
      <c r="A164" s="1" t="str">
        <f ca="1">IFERROR(__xludf.DUMMYFUNCTION("""COMPUTED_VALUE"""),"6d739741-5108-411d-9a2f-8f3b89a52e92")</f>
        <v>6d739741-5108-411d-9a2f-8f3b89a52e92</v>
      </c>
      <c r="B164" s="2">
        <f ca="1">IFERROR(__xludf.DUMMYFUNCTION("""COMPUTED_VALUE"""),45675.781886574)</f>
        <v>45675.781886573997</v>
      </c>
      <c r="D164" s="1" t="str">
        <f ca="1">IFERROR(__xludf.DUMMYFUNCTION("""COMPUTED_VALUE"""),"Rajshahi")</f>
        <v>Rajshahi</v>
      </c>
      <c r="E164" s="1" t="str">
        <f ca="1">IFERROR(__xludf.DUMMYFUNCTION("""COMPUTED_VALUE"""),"Matihar")</f>
        <v>Matihar</v>
      </c>
      <c r="F164" s="1" t="str">
        <f ca="1">IFERROR(__xludf.DUMMYFUNCTION("""COMPUTED_VALUE"""),"Potato,Onion")</f>
        <v>Potato,Onion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>
        <f ca="1">IFERROR(__xludf.DUMMYFUNCTION("""COMPUTED_VALUE"""),30)</f>
        <v>30</v>
      </c>
      <c r="AW164" s="1"/>
      <c r="AX164" s="1" t="str">
        <f ca="1">IFERROR(__xludf.DUMMYFUNCTION("""COMPUTED_VALUE"""),"New Potato")</f>
        <v>New Potato</v>
      </c>
      <c r="AY164" s="1" t="str">
        <f ca="1">IFERROR(__xludf.DUMMYFUNCTION("""COMPUTED_VALUE"""),"Traditional Shop")</f>
        <v>Traditional Shop</v>
      </c>
      <c r="AZ164" s="1"/>
      <c r="BA164" s="1"/>
      <c r="BB164" s="1"/>
      <c r="BC164" s="1"/>
      <c r="BD164" s="1"/>
      <c r="BE164" s="1"/>
      <c r="BF164" s="1">
        <f ca="1">IFERROR(__xludf.DUMMYFUNCTION("""COMPUTED_VALUE"""),50)</f>
        <v>50</v>
      </c>
      <c r="BG164" s="1"/>
      <c r="BH164" s="1" t="str">
        <f ca="1">IFERROR(__xludf.DUMMYFUNCTION("""COMPUTED_VALUE"""),"Deshi")</f>
        <v>Deshi</v>
      </c>
      <c r="BI164" s="1" t="str">
        <f ca="1">IFERROR(__xludf.DUMMYFUNCTION("""COMPUTED_VALUE"""),"Traditional Shop")</f>
        <v>Traditional Shop</v>
      </c>
      <c r="BJ164" s="1"/>
      <c r="BK164" s="1"/>
      <c r="BL164" s="1"/>
      <c r="BM164" s="1"/>
      <c r="BN164" s="1"/>
      <c r="BO164" s="1"/>
    </row>
    <row r="165" spans="1:67">
      <c r="A165" s="1" t="str">
        <f ca="1">IFERROR(__xludf.DUMMYFUNCTION("""COMPUTED_VALUE"""),"58290cb7-b2b8-4973-9514-7eb921d72040")</f>
        <v>58290cb7-b2b8-4973-9514-7eb921d72040</v>
      </c>
      <c r="B165" s="2">
        <f ca="1">IFERROR(__xludf.DUMMYFUNCTION("""COMPUTED_VALUE"""),45676.6155208333)</f>
        <v>45676.6155208333</v>
      </c>
      <c r="D165" s="1" t="str">
        <f ca="1">IFERROR(__xludf.DUMMYFUNCTION("""COMPUTED_VALUE"""),"Dinajpur")</f>
        <v>Dinajpur</v>
      </c>
      <c r="E165" s="1" t="str">
        <f ca="1">IFERROR(__xludf.DUMMYFUNCTION("""COMPUTED_VALUE"""),"Dinajpur Sadar")</f>
        <v>Dinajpur Sadar</v>
      </c>
      <c r="F165" s="1" t="str">
        <f ca="1">IFERROR(__xludf.DUMMYFUNCTION("""COMPUTED_VALUE"""),"Rice,Potato")</f>
        <v>Rice,Potato</v>
      </c>
      <c r="G165" s="1">
        <f ca="1">IFERROR(__xludf.DUMMYFUNCTION("""COMPUTED_VALUE"""),80)</f>
        <v>80</v>
      </c>
      <c r="H165" s="1"/>
      <c r="I165" s="1" t="str">
        <f ca="1">IFERROR(__xludf.DUMMYFUNCTION("""COMPUTED_VALUE"""),"Packet")</f>
        <v>Packet</v>
      </c>
      <c r="J165" s="1" t="str">
        <f ca="1">IFERROR(__xludf.DUMMYFUNCTION("""COMPUTED_VALUE"""),"Miniket")</f>
        <v>Miniket</v>
      </c>
      <c r="K165" s="1" t="str">
        <f ca="1">IFERROR(__xludf.DUMMYFUNCTION("""COMPUTED_VALUE"""),"Traditional Shop")</f>
        <v>Traditional Shop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>
        <f ca="1">IFERROR(__xludf.DUMMYFUNCTION("""COMPUTED_VALUE"""),20)</f>
        <v>20</v>
      </c>
      <c r="AW165" s="1"/>
      <c r="AX165" s="1" t="str">
        <f ca="1">IFERROR(__xludf.DUMMYFUNCTION("""COMPUTED_VALUE"""),"New Potato")</f>
        <v>New Potato</v>
      </c>
      <c r="AY165" s="1" t="str">
        <f ca="1">IFERROR(__xludf.DUMMYFUNCTION("""COMPUTED_VALUE"""),"Traditional Shop")</f>
        <v>Traditional Shop</v>
      </c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>
      <c r="A166" s="1" t="str">
        <f ca="1">IFERROR(__xludf.DUMMYFUNCTION("""COMPUTED_VALUE"""),"2597438d-7052-420a-acaa-ea45a8b61b29")</f>
        <v>2597438d-7052-420a-acaa-ea45a8b61b29</v>
      </c>
      <c r="B166" s="2">
        <f ca="1">IFERROR(__xludf.DUMMYFUNCTION("""COMPUTED_VALUE"""),45676.629537037)</f>
        <v>45676.629537036999</v>
      </c>
      <c r="D166" s="1" t="str">
        <f ca="1">IFERROR(__xludf.DUMMYFUNCTION("""COMPUTED_VALUE"""),"Rajshahi")</f>
        <v>Rajshahi</v>
      </c>
      <c r="E166" s="1" t="str">
        <f ca="1">IFERROR(__xludf.DUMMYFUNCTION("""COMPUTED_VALUE"""),"Matihar")</f>
        <v>Matihar</v>
      </c>
      <c r="F166" s="1" t="str">
        <f ca="1">IFERROR(__xludf.DUMMYFUNCTION("""COMPUTED_VALUE"""),"Potato,Eggplant,Onion,Green Chilli")</f>
        <v>Potato,Eggplant,Onion,Green Chilli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>
        <f ca="1">IFERROR(__xludf.DUMMYFUNCTION("""COMPUTED_VALUE"""),30)</f>
        <v>30</v>
      </c>
      <c r="AW166" s="1"/>
      <c r="AX166" s="1" t="str">
        <f ca="1">IFERROR(__xludf.DUMMYFUNCTION("""COMPUTED_VALUE"""),"New Potato")</f>
        <v>New Potato</v>
      </c>
      <c r="AY166" s="1" t="str">
        <f ca="1">IFERROR(__xludf.DUMMYFUNCTION("""COMPUTED_VALUE"""),"Traditional Shop")</f>
        <v>Traditional Shop</v>
      </c>
      <c r="AZ166" s="1"/>
      <c r="BA166" s="1">
        <f ca="1">IFERROR(__xludf.DUMMYFUNCTION("""COMPUTED_VALUE"""),30)</f>
        <v>30</v>
      </c>
      <c r="BB166" s="1"/>
      <c r="BC166" s="1" t="str">
        <f ca="1">IFERROR(__xludf.DUMMYFUNCTION("""COMPUTED_VALUE"""),"গোল ")</f>
        <v xml:space="preserve">গোল </v>
      </c>
      <c r="BD166" s="1" t="str">
        <f ca="1">IFERROR(__xludf.DUMMYFUNCTION("""COMPUTED_VALUE"""),"Traditional Shop")</f>
        <v>Traditional Shop</v>
      </c>
      <c r="BE166" s="1"/>
      <c r="BF166" s="1">
        <f ca="1">IFERROR(__xludf.DUMMYFUNCTION("""COMPUTED_VALUE"""),50)</f>
        <v>50</v>
      </c>
      <c r="BG166" s="1"/>
      <c r="BH166" s="1" t="str">
        <f ca="1">IFERROR(__xludf.DUMMYFUNCTION("""COMPUTED_VALUE"""),"Deshi")</f>
        <v>Deshi</v>
      </c>
      <c r="BI166" s="1" t="str">
        <f ca="1">IFERROR(__xludf.DUMMYFUNCTION("""COMPUTED_VALUE"""),"Traditional Shop")</f>
        <v>Traditional Shop</v>
      </c>
      <c r="BJ166" s="1"/>
      <c r="BK166" s="1">
        <f ca="1">IFERROR(__xludf.DUMMYFUNCTION("""COMPUTED_VALUE"""),60)</f>
        <v>60</v>
      </c>
      <c r="BL166" s="1"/>
      <c r="BM166" s="1" t="str">
        <f ca="1">IFERROR(__xludf.DUMMYFUNCTION("""COMPUTED_VALUE"""),"Traditional Shop")</f>
        <v>Traditional Shop</v>
      </c>
      <c r="BN166" s="1"/>
      <c r="BO166" s="1"/>
    </row>
    <row r="167" spans="1:67">
      <c r="A167" s="1" t="str">
        <f ca="1">IFERROR(__xludf.DUMMYFUNCTION("""COMPUTED_VALUE"""),"9114bfa5-3042-404a-82a4-a946a56b83e6")</f>
        <v>9114bfa5-3042-404a-82a4-a946a56b83e6</v>
      </c>
      <c r="B167" s="2">
        <f ca="1">IFERROR(__xludf.DUMMYFUNCTION("""COMPUTED_VALUE"""),45676.6316898148)</f>
        <v>45676.6316898148</v>
      </c>
      <c r="D167" s="1" t="str">
        <f ca="1">IFERROR(__xludf.DUMMYFUNCTION("""COMPUTED_VALUE"""),"Rajshahi")</f>
        <v>Rajshahi</v>
      </c>
      <c r="E167" s="1" t="str">
        <f ca="1">IFERROR(__xludf.DUMMYFUNCTION("""COMPUTED_VALUE"""),"Matihar")</f>
        <v>Matihar</v>
      </c>
      <c r="F167" s="1" t="str">
        <f ca="1">IFERROR(__xludf.DUMMYFUNCTION("""COMPUTED_VALUE"""),"Rice,Flour,Lentil,Soybean Oil,Salt,Eggs,Sugar")</f>
        <v>Rice,Flour,Lentil,Soybean Oil,Salt,Eggs,Sugar</v>
      </c>
      <c r="G167" s="1">
        <f ca="1">IFERROR(__xludf.DUMMYFUNCTION("""COMPUTED_VALUE"""),64)</f>
        <v>64</v>
      </c>
      <c r="H167" s="1"/>
      <c r="I167" s="1" t="str">
        <f ca="1">IFERROR(__xludf.DUMMYFUNCTION("""COMPUTED_VALUE"""),"Loose")</f>
        <v>Loose</v>
      </c>
      <c r="J167" s="1"/>
      <c r="K167" s="1" t="str">
        <f ca="1">IFERROR(__xludf.DUMMYFUNCTION("""COMPUTED_VALUE"""),"Traditional Shop")</f>
        <v>Traditional Shop</v>
      </c>
      <c r="L167" s="1"/>
      <c r="M167" s="1">
        <f ca="1">IFERROR(__xludf.DUMMYFUNCTION("""COMPUTED_VALUE"""),42)</f>
        <v>42</v>
      </c>
      <c r="N167" s="1"/>
      <c r="O167" s="1" t="str">
        <f ca="1">IFERROR(__xludf.DUMMYFUNCTION("""COMPUTED_VALUE"""),"Loose")</f>
        <v>Loose</v>
      </c>
      <c r="P167" s="1" t="str">
        <f ca="1">IFERROR(__xludf.DUMMYFUNCTION("""COMPUTED_VALUE"""),"Traditional Shop")</f>
        <v>Traditional Shop</v>
      </c>
      <c r="Q167" s="1"/>
      <c r="R167" s="1">
        <f ca="1">IFERROR(__xludf.DUMMYFUNCTION("""COMPUTED_VALUE"""),110)</f>
        <v>110</v>
      </c>
      <c r="S167" s="1"/>
      <c r="T167" s="1" t="str">
        <f ca="1">IFERROR(__xludf.DUMMYFUNCTION("""COMPUTED_VALUE"""),"Loose")</f>
        <v>Loose</v>
      </c>
      <c r="U167" s="1" t="str">
        <f ca="1">IFERROR(__xludf.DUMMYFUNCTION("""COMPUTED_VALUE"""),"Traditional Shop")</f>
        <v>Traditional Shop</v>
      </c>
      <c r="V167" s="1"/>
      <c r="W167" s="1">
        <f ca="1">IFERROR(__xludf.DUMMYFUNCTION("""COMPUTED_VALUE"""),175)</f>
        <v>175</v>
      </c>
      <c r="X167" s="1"/>
      <c r="Y167" s="1" t="str">
        <f ca="1">IFERROR(__xludf.DUMMYFUNCTION("""COMPUTED_VALUE"""),"Bottle")</f>
        <v>Bottle</v>
      </c>
      <c r="Z167" s="1" t="str">
        <f ca="1">IFERROR(__xludf.DUMMYFUNCTION("""COMPUTED_VALUE"""),"Traditional Shop")</f>
        <v>Traditional Shop</v>
      </c>
      <c r="AA167" s="1"/>
      <c r="AB167" s="1">
        <f ca="1">IFERROR(__xludf.DUMMYFUNCTION("""COMPUTED_VALUE"""),40)</f>
        <v>40</v>
      </c>
      <c r="AC167" s="1"/>
      <c r="AD167" s="1" t="str">
        <f ca="1">IFERROR(__xludf.DUMMYFUNCTION("""COMPUTED_VALUE"""),"Packet")</f>
        <v>Packet</v>
      </c>
      <c r="AE167" s="1" t="str">
        <f ca="1">IFERROR(__xludf.DUMMYFUNCTION("""COMPUTED_VALUE"""),"Traditional Shop")</f>
        <v>Traditional Shop</v>
      </c>
      <c r="AF167" s="1"/>
      <c r="AG167" s="1">
        <f ca="1">IFERROR(__xludf.DUMMYFUNCTION("""COMPUTED_VALUE"""),125)</f>
        <v>125</v>
      </c>
      <c r="AH167" s="1"/>
      <c r="AI167" s="1" t="str">
        <f ca="1">IFERROR(__xludf.DUMMYFUNCTION("""COMPUTED_VALUE"""),"Indian")</f>
        <v>Indian</v>
      </c>
      <c r="AJ167" s="1" t="str">
        <f ca="1">IFERROR(__xludf.DUMMYFUNCTION("""COMPUTED_VALUE"""),"Loose")</f>
        <v>Loose</v>
      </c>
      <c r="AK167" s="1" t="str">
        <f ca="1">IFERROR(__xludf.DUMMYFUNCTION("""COMPUTED_VALUE"""),"Traditional Shop")</f>
        <v>Traditional Shop</v>
      </c>
      <c r="AL167" s="1"/>
      <c r="AM167" s="1">
        <f ca="1">IFERROR(__xludf.DUMMYFUNCTION("""COMPUTED_VALUE"""),44)</f>
        <v>44</v>
      </c>
      <c r="AN167" s="1"/>
      <c r="AO167" s="1" t="str">
        <f ca="1">IFERROR(__xludf.DUMMYFUNCTION("""COMPUTED_VALUE"""),"Traditional Shop")</f>
        <v>Traditional Shop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>
      <c r="A168" s="1" t="str">
        <f ca="1">IFERROR(__xludf.DUMMYFUNCTION("""COMPUTED_VALUE"""),"7fd736ed-591b-4c8e-b74b-8fe4ada61ca8")</f>
        <v>7fd736ed-591b-4c8e-b74b-8fe4ada61ca8</v>
      </c>
      <c r="B168" s="2">
        <f ca="1">IFERROR(__xludf.DUMMYFUNCTION("""COMPUTED_VALUE"""),45677.653599537)</f>
        <v>45677.653599537</v>
      </c>
      <c r="D168" s="1" t="str">
        <f ca="1">IFERROR(__xludf.DUMMYFUNCTION("""COMPUTED_VALUE"""),"Rajshahi")</f>
        <v>Rajshahi</v>
      </c>
      <c r="E168" s="1" t="str">
        <f ca="1">IFERROR(__xludf.DUMMYFUNCTION("""COMPUTED_VALUE"""),"Matihar")</f>
        <v>Matihar</v>
      </c>
      <c r="F168" s="1" t="str">
        <f ca="1">IFERROR(__xludf.DUMMYFUNCTION("""COMPUTED_VALUE"""),"Rice,Eggs,Eggplant,Potato,Onion,Green Chilli")</f>
        <v>Rice,Eggs,Eggplant,Potato,Onion,Green Chilli</v>
      </c>
      <c r="G168" s="1">
        <f ca="1">IFERROR(__xludf.DUMMYFUNCTION("""COMPUTED_VALUE"""),55)</f>
        <v>55</v>
      </c>
      <c r="H168" s="1"/>
      <c r="I168" s="1" t="str">
        <f ca="1">IFERROR(__xludf.DUMMYFUNCTION("""COMPUTED_VALUE"""),"Loose")</f>
        <v>Loose</v>
      </c>
      <c r="J168" s="1" t="str">
        <f ca="1">IFERROR(__xludf.DUMMYFUNCTION("""COMPUTED_VALUE"""),"Swarna")</f>
        <v>Swarna</v>
      </c>
      <c r="K168" s="1" t="str">
        <f ca="1">IFERROR(__xludf.DUMMYFUNCTION("""COMPUTED_VALUE"""),"Traditional Shop")</f>
        <v>Traditional Shop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>
        <f ca="1">IFERROR(__xludf.DUMMYFUNCTION("""COMPUTED_VALUE"""),42)</f>
        <v>42</v>
      </c>
      <c r="AN168" s="1"/>
      <c r="AO168" s="1" t="str">
        <f ca="1">IFERROR(__xludf.DUMMYFUNCTION("""COMPUTED_VALUE"""),"Traditional Shop")</f>
        <v>Traditional Shop</v>
      </c>
      <c r="AP168" s="1"/>
      <c r="AQ168" s="1"/>
      <c r="AR168" s="1"/>
      <c r="AS168" s="1"/>
      <c r="AT168" s="1"/>
      <c r="AU168" s="1"/>
      <c r="AV168" s="1">
        <f ca="1">IFERROR(__xludf.DUMMYFUNCTION("""COMPUTED_VALUE"""),30)</f>
        <v>30</v>
      </c>
      <c r="AW168" s="1"/>
      <c r="AX168" s="1" t="str">
        <f ca="1">IFERROR(__xludf.DUMMYFUNCTION("""COMPUTED_VALUE"""),"New Potato")</f>
        <v>New Potato</v>
      </c>
      <c r="AY168" s="1" t="str">
        <f ca="1">IFERROR(__xludf.DUMMYFUNCTION("""COMPUTED_VALUE"""),"Traditional Shop")</f>
        <v>Traditional Shop</v>
      </c>
      <c r="AZ168" s="1"/>
      <c r="BA168" s="1">
        <f ca="1">IFERROR(__xludf.DUMMYFUNCTION("""COMPUTED_VALUE"""),30)</f>
        <v>30</v>
      </c>
      <c r="BB168" s="1"/>
      <c r="BC168" s="1" t="str">
        <f ca="1">IFERROR(__xludf.DUMMYFUNCTION("""COMPUTED_VALUE"""),"Green-Round")</f>
        <v>Green-Round</v>
      </c>
      <c r="BD168" s="1" t="str">
        <f ca="1">IFERROR(__xludf.DUMMYFUNCTION("""COMPUTED_VALUE"""),"Traditional Shop")</f>
        <v>Traditional Shop</v>
      </c>
      <c r="BE168" s="1"/>
      <c r="BF168" s="1">
        <f ca="1">IFERROR(__xludf.DUMMYFUNCTION("""COMPUTED_VALUE"""),45)</f>
        <v>45</v>
      </c>
      <c r="BG168" s="1"/>
      <c r="BH168" s="1" t="str">
        <f ca="1">IFERROR(__xludf.DUMMYFUNCTION("""COMPUTED_VALUE"""),"Deshi")</f>
        <v>Deshi</v>
      </c>
      <c r="BI168" s="1" t="str">
        <f ca="1">IFERROR(__xludf.DUMMYFUNCTION("""COMPUTED_VALUE"""),"Traditional Shop")</f>
        <v>Traditional Shop</v>
      </c>
      <c r="BJ168" s="1"/>
      <c r="BK168" s="1">
        <f ca="1">IFERROR(__xludf.DUMMYFUNCTION("""COMPUTED_VALUE"""),45)</f>
        <v>45</v>
      </c>
      <c r="BL168" s="1"/>
      <c r="BM168" s="1" t="str">
        <f ca="1">IFERROR(__xludf.DUMMYFUNCTION("""COMPUTED_VALUE"""),"Traditional Shop")</f>
        <v>Traditional Shop</v>
      </c>
      <c r="BN168" s="1"/>
      <c r="BO168" s="1"/>
    </row>
    <row r="169" spans="1:67">
      <c r="A169" s="1" t="str">
        <f ca="1">IFERROR(__xludf.DUMMYFUNCTION("""COMPUTED_VALUE"""),"b0eca3c2-5deb-4ef1-8a2e-3e329028a582")</f>
        <v>b0eca3c2-5deb-4ef1-8a2e-3e329028a582</v>
      </c>
      <c r="B169" s="2">
        <f ca="1">IFERROR(__xludf.DUMMYFUNCTION("""COMPUTED_VALUE"""),45677.6611921295)</f>
        <v>45677.661192129599</v>
      </c>
      <c r="D169" s="1" t="str">
        <f ca="1">IFERROR(__xludf.DUMMYFUNCTION("""COMPUTED_VALUE"""),"Rajshahi")</f>
        <v>Rajshahi</v>
      </c>
      <c r="E169" s="1" t="str">
        <f ca="1">IFERROR(__xludf.DUMMYFUNCTION("""COMPUTED_VALUE"""),"Matihar")</f>
        <v>Matihar</v>
      </c>
      <c r="F169" s="1" t="str">
        <f ca="1">IFERROR(__xludf.DUMMYFUNCTION("""COMPUTED_VALUE"""),"Rice")</f>
        <v>Rice</v>
      </c>
      <c r="G169" s="1">
        <f ca="1">IFERROR(__xludf.DUMMYFUNCTION("""COMPUTED_VALUE"""),60)</f>
        <v>60</v>
      </c>
      <c r="H169" s="1"/>
      <c r="I169" s="1" t="str">
        <f ca="1">IFERROR(__xludf.DUMMYFUNCTION("""COMPUTED_VALUE"""),"Loose")</f>
        <v>Loose</v>
      </c>
      <c r="J169" s="1" t="str">
        <f ca="1">IFERROR(__xludf.DUMMYFUNCTION("""COMPUTED_VALUE"""),"Paijam")</f>
        <v>Paijam</v>
      </c>
      <c r="K169" s="1" t="str">
        <f ca="1">IFERROR(__xludf.DUMMYFUNCTION("""COMPUTED_VALUE"""),"Traditional Shop")</f>
        <v>Traditional Shop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>
      <c r="A170" s="1" t="str">
        <f ca="1">IFERROR(__xludf.DUMMYFUNCTION("""COMPUTED_VALUE"""),"4c601c50-6e7f-4941-8ade-217b5a40b9c8")</f>
        <v>4c601c50-6e7f-4941-8ade-217b5a40b9c8</v>
      </c>
      <c r="B170" s="2">
        <f ca="1">IFERROR(__xludf.DUMMYFUNCTION("""COMPUTED_VALUE"""),45677.6619097222)</f>
        <v>45677.661909722199</v>
      </c>
      <c r="D170" s="1" t="str">
        <f ca="1">IFERROR(__xludf.DUMMYFUNCTION("""COMPUTED_VALUE"""),"Rajshahi")</f>
        <v>Rajshahi</v>
      </c>
      <c r="E170" s="1" t="str">
        <f ca="1">IFERROR(__xludf.DUMMYFUNCTION("""COMPUTED_VALUE"""),"Matihar")</f>
        <v>Matihar</v>
      </c>
      <c r="F170" s="1" t="str">
        <f ca="1">IFERROR(__xludf.DUMMYFUNCTION("""COMPUTED_VALUE"""),"Rice")</f>
        <v>Rice</v>
      </c>
      <c r="G170" s="1">
        <f ca="1">IFERROR(__xludf.DUMMYFUNCTION("""COMPUTED_VALUE"""),70)</f>
        <v>70</v>
      </c>
      <c r="H170" s="1"/>
      <c r="I170" s="1" t="str">
        <f ca="1">IFERROR(__xludf.DUMMYFUNCTION("""COMPUTED_VALUE"""),"Loose")</f>
        <v>Loose</v>
      </c>
      <c r="J170" s="1" t="str">
        <f ca="1">IFERROR(__xludf.DUMMYFUNCTION("""COMPUTED_VALUE"""),"Deshi 28")</f>
        <v>Deshi 28</v>
      </c>
      <c r="K170" s="1" t="str">
        <f ca="1">IFERROR(__xludf.DUMMYFUNCTION("""COMPUTED_VALUE"""),"Traditional Shop")</f>
        <v>Traditional Shop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>
      <c r="A171" s="1" t="str">
        <f ca="1">IFERROR(__xludf.DUMMYFUNCTION("""COMPUTED_VALUE"""),"acdd39c9-3dec-4e8a-a388-28dd546887cf")</f>
        <v>acdd39c9-3dec-4e8a-a388-28dd546887cf</v>
      </c>
      <c r="B171" s="2">
        <f ca="1">IFERROR(__xludf.DUMMYFUNCTION("""COMPUTED_VALUE"""),45677.6626157407)</f>
        <v>45677.662615740701</v>
      </c>
      <c r="D171" s="1" t="str">
        <f ca="1">IFERROR(__xludf.DUMMYFUNCTION("""COMPUTED_VALUE"""),"Rajshahi")</f>
        <v>Rajshahi</v>
      </c>
      <c r="E171" s="1" t="str">
        <f ca="1">IFERROR(__xludf.DUMMYFUNCTION("""COMPUTED_VALUE"""),"Matihar")</f>
        <v>Matihar</v>
      </c>
      <c r="F171" s="1" t="str">
        <f ca="1">IFERROR(__xludf.DUMMYFUNCTION("""COMPUTED_VALUE"""),"Rice")</f>
        <v>Rice</v>
      </c>
      <c r="G171" s="1">
        <f ca="1">IFERROR(__xludf.DUMMYFUNCTION("""COMPUTED_VALUE"""),65)</f>
        <v>65</v>
      </c>
      <c r="H171" s="1"/>
      <c r="I171" s="1"/>
      <c r="J171" s="1" t="str">
        <f ca="1">IFERROR(__xludf.DUMMYFUNCTION("""COMPUTED_VALUE"""),"Auto Mail 28")</f>
        <v>Auto Mail 28</v>
      </c>
      <c r="K171" s="1" t="str">
        <f ca="1">IFERROR(__xludf.DUMMYFUNCTION("""COMPUTED_VALUE"""),"Traditional Shop")</f>
        <v>Traditional Shop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>
      <c r="A172" s="1" t="str">
        <f ca="1">IFERROR(__xludf.DUMMYFUNCTION("""COMPUTED_VALUE"""),"3bf367ca-4878-4d3c-a462-90fb5c4ce9fb")</f>
        <v>3bf367ca-4878-4d3c-a462-90fb5c4ce9fb</v>
      </c>
      <c r="B172" s="2">
        <f ca="1">IFERROR(__xludf.DUMMYFUNCTION("""COMPUTED_VALUE"""),45679.386574074)</f>
        <v>45679.386574074</v>
      </c>
      <c r="D172" s="1" t="str">
        <f ca="1">IFERROR(__xludf.DUMMYFUNCTION("""COMPUTED_VALUE"""),"Rajshahi")</f>
        <v>Rajshahi</v>
      </c>
      <c r="E172" s="1" t="str">
        <f ca="1">IFERROR(__xludf.DUMMYFUNCTION("""COMPUTED_VALUE"""),"Matihar")</f>
        <v>Matihar</v>
      </c>
      <c r="F172" s="1" t="str">
        <f ca="1">IFERROR(__xludf.DUMMYFUNCTION("""COMPUTED_VALUE"""),"Potato,Onion,Green Chilli,Eggplant,Eggs")</f>
        <v>Potato,Onion,Green Chilli,Eggplant,Eggs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>
        <f ca="1">IFERROR(__xludf.DUMMYFUNCTION("""COMPUTED_VALUE"""),42)</f>
        <v>42</v>
      </c>
      <c r="AN172" s="1"/>
      <c r="AO172" s="1"/>
      <c r="AP172" s="1"/>
      <c r="AQ172" s="1"/>
      <c r="AR172" s="1"/>
      <c r="AS172" s="1"/>
      <c r="AT172" s="1"/>
      <c r="AU172" s="1"/>
      <c r="AV172" s="1">
        <f ca="1">IFERROR(__xludf.DUMMYFUNCTION("""COMPUTED_VALUE"""),30)</f>
        <v>30</v>
      </c>
      <c r="AW172" s="1"/>
      <c r="AX172" s="1" t="str">
        <f ca="1">IFERROR(__xludf.DUMMYFUNCTION("""COMPUTED_VALUE"""),"New Potato")</f>
        <v>New Potato</v>
      </c>
      <c r="AY172" s="1" t="str">
        <f ca="1">IFERROR(__xludf.DUMMYFUNCTION("""COMPUTED_VALUE"""),"Traditional Shop")</f>
        <v>Traditional Shop</v>
      </c>
      <c r="AZ172" s="1"/>
      <c r="BA172" s="1">
        <f ca="1">IFERROR(__xludf.DUMMYFUNCTION("""COMPUTED_VALUE"""),30)</f>
        <v>30</v>
      </c>
      <c r="BB172" s="1"/>
      <c r="BC172" s="1" t="str">
        <f ca="1">IFERROR(__xludf.DUMMYFUNCTION("""COMPUTED_VALUE"""),"Green round ")</f>
        <v xml:space="preserve">Green round </v>
      </c>
      <c r="BD172" s="1" t="str">
        <f ca="1">IFERROR(__xludf.DUMMYFUNCTION("""COMPUTED_VALUE"""),"Traditional Shop")</f>
        <v>Traditional Shop</v>
      </c>
      <c r="BE172" s="1"/>
      <c r="BF172" s="1">
        <f ca="1">IFERROR(__xludf.DUMMYFUNCTION("""COMPUTED_VALUE"""),40)</f>
        <v>40</v>
      </c>
      <c r="BG172" s="1"/>
      <c r="BH172" s="1" t="str">
        <f ca="1">IFERROR(__xludf.DUMMYFUNCTION("""COMPUTED_VALUE"""),"Deshi")</f>
        <v>Deshi</v>
      </c>
      <c r="BI172" s="1" t="str">
        <f ca="1">IFERROR(__xludf.DUMMYFUNCTION("""COMPUTED_VALUE"""),"Traditional Shop")</f>
        <v>Traditional Shop</v>
      </c>
      <c r="BJ172" s="1"/>
      <c r="BK172" s="1">
        <f ca="1">IFERROR(__xludf.DUMMYFUNCTION("""COMPUTED_VALUE"""),50)</f>
        <v>50</v>
      </c>
      <c r="BL172" s="1"/>
      <c r="BM172" s="1" t="str">
        <f ca="1">IFERROR(__xludf.DUMMYFUNCTION("""COMPUTED_VALUE"""),"Traditional Shop")</f>
        <v>Traditional Shop</v>
      </c>
      <c r="BN172" s="1"/>
      <c r="BO172" s="1"/>
    </row>
    <row r="173" spans="1:67">
      <c r="A173" s="1" t="str">
        <f ca="1">IFERROR(__xludf.DUMMYFUNCTION("""COMPUTED_VALUE"""),"480aa88e-3f5a-4313-aa1e-776f50b9c5fe")</f>
        <v>480aa88e-3f5a-4313-aa1e-776f50b9c5fe</v>
      </c>
      <c r="B173" s="2">
        <f ca="1">IFERROR(__xludf.DUMMYFUNCTION("""COMPUTED_VALUE"""),45680.5689930555)</f>
        <v>45680.568993055502</v>
      </c>
      <c r="D173" s="1" t="str">
        <f ca="1">IFERROR(__xludf.DUMMYFUNCTION("""COMPUTED_VALUE"""),"Rajshahi")</f>
        <v>Rajshahi</v>
      </c>
      <c r="E173" s="1" t="str">
        <f ca="1">IFERROR(__xludf.DUMMYFUNCTION("""COMPUTED_VALUE"""),"Durgapur")</f>
        <v>Durgapur</v>
      </c>
      <c r="F173" s="1" t="str">
        <f ca="1">IFERROR(__xludf.DUMMYFUNCTION("""COMPUTED_VALUE"""),"Flour,Lentil,Potato,Eggplant,Green Chilli")</f>
        <v>Flour,Lentil,Potato,Eggplant,Green Chilli</v>
      </c>
      <c r="G173" s="1"/>
      <c r="H173" s="1"/>
      <c r="I173" s="1"/>
      <c r="J173" s="1"/>
      <c r="K173" s="1"/>
      <c r="L173" s="1"/>
      <c r="M173" s="1">
        <f ca="1">IFERROR(__xludf.DUMMYFUNCTION("""COMPUTED_VALUE"""),50)</f>
        <v>50</v>
      </c>
      <c r="N173" s="1"/>
      <c r="O173" s="1" t="str">
        <f ca="1">IFERROR(__xludf.DUMMYFUNCTION("""COMPUTED_VALUE"""),"Packet")</f>
        <v>Packet</v>
      </c>
      <c r="P173" s="1" t="str">
        <f ca="1">IFERROR(__xludf.DUMMYFUNCTION("""COMPUTED_VALUE"""),"Traditional Shop")</f>
        <v>Traditional Shop</v>
      </c>
      <c r="Q173" s="1"/>
      <c r="R173" s="1">
        <f ca="1">IFERROR(__xludf.DUMMYFUNCTION("""COMPUTED_VALUE"""),125)</f>
        <v>125</v>
      </c>
      <c r="S173" s="1"/>
      <c r="T173" s="1" t="str">
        <f ca="1">IFERROR(__xludf.DUMMYFUNCTION("""COMPUTED_VALUE"""),"Loose")</f>
        <v>Loose</v>
      </c>
      <c r="U173" s="1" t="str">
        <f ca="1">IFERROR(__xludf.DUMMYFUNCTION("""COMPUTED_VALUE"""),"Traditional Shop")</f>
        <v>Traditional Shop</v>
      </c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>
        <f ca="1">IFERROR(__xludf.DUMMYFUNCTION("""COMPUTED_VALUE"""),25)</f>
        <v>25</v>
      </c>
      <c r="AW173" s="1"/>
      <c r="AX173" s="1" t="str">
        <f ca="1">IFERROR(__xludf.DUMMYFUNCTION("""COMPUTED_VALUE"""),"New Potato")</f>
        <v>New Potato</v>
      </c>
      <c r="AY173" s="1" t="str">
        <f ca="1">IFERROR(__xludf.DUMMYFUNCTION("""COMPUTED_VALUE"""),"Traditional Shop")</f>
        <v>Traditional Shop</v>
      </c>
      <c r="AZ173" s="1"/>
      <c r="BA173" s="1">
        <f ca="1">IFERROR(__xludf.DUMMYFUNCTION("""COMPUTED_VALUE"""),30)</f>
        <v>30</v>
      </c>
      <c r="BB173" s="1"/>
      <c r="BC173" s="1"/>
      <c r="BD173" s="1" t="str">
        <f ca="1">IFERROR(__xludf.DUMMYFUNCTION("""COMPUTED_VALUE"""),"Traditional Shop")</f>
        <v>Traditional Shop</v>
      </c>
      <c r="BE173" s="1"/>
      <c r="BF173" s="1"/>
      <c r="BG173" s="1"/>
      <c r="BH173" s="1"/>
      <c r="BI173" s="1"/>
      <c r="BJ173" s="1"/>
      <c r="BK173" s="1">
        <f ca="1">IFERROR(__xludf.DUMMYFUNCTION("""COMPUTED_VALUE"""),40)</f>
        <v>40</v>
      </c>
      <c r="BL173" s="1"/>
      <c r="BM173" s="1" t="str">
        <f ca="1">IFERROR(__xludf.DUMMYFUNCTION("""COMPUTED_VALUE"""),"Traditional Shop")</f>
        <v>Traditional Shop</v>
      </c>
      <c r="BN173" s="1"/>
      <c r="BO173" s="1"/>
    </row>
    <row r="174" spans="1:67">
      <c r="A174" s="1" t="str">
        <f ca="1">IFERROR(__xludf.DUMMYFUNCTION("""COMPUTED_VALUE"""),"16ea9f01-576f-48d0-bca4-3fbe0172936c")</f>
        <v>16ea9f01-576f-48d0-bca4-3fbe0172936c</v>
      </c>
      <c r="B174" s="2">
        <f ca="1">IFERROR(__xludf.DUMMYFUNCTION("""COMPUTED_VALUE"""),45680.6666898148)</f>
        <v>45680.666689814803</v>
      </c>
      <c r="D174" s="1" t="str">
        <f ca="1">IFERROR(__xludf.DUMMYFUNCTION("""COMPUTED_VALUE"""),"Rajshahi")</f>
        <v>Rajshahi</v>
      </c>
      <c r="E174" s="1" t="str">
        <f ca="1">IFERROR(__xludf.DUMMYFUNCTION("""COMPUTED_VALUE"""),"Boalia")</f>
        <v>Boalia</v>
      </c>
      <c r="F174" s="1" t="str">
        <f ca="1">IFERROR(__xludf.DUMMYFUNCTION("""COMPUTED_VALUE"""),"Eggs")</f>
        <v>Eggs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>
        <f ca="1">IFERROR(__xludf.DUMMYFUNCTION("""COMPUTED_VALUE"""),45)</f>
        <v>45</v>
      </c>
      <c r="AN174" s="1"/>
      <c r="AO174" s="1" t="str">
        <f ca="1">IFERROR(__xludf.DUMMYFUNCTION("""COMPUTED_VALUE"""),"Traditional Shop")</f>
        <v>Traditional Shop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>
      <c r="A175" s="1" t="str">
        <f ca="1">IFERROR(__xludf.DUMMYFUNCTION("""COMPUTED_VALUE"""),"a90186e2-e7f5-423d-a119-9230249817a4")</f>
        <v>a90186e2-e7f5-423d-a119-9230249817a4</v>
      </c>
      <c r="B175" s="2">
        <f ca="1">IFERROR(__xludf.DUMMYFUNCTION("""COMPUTED_VALUE"""),45684.2145023148)</f>
        <v>45684.214502314797</v>
      </c>
      <c r="D175" s="1" t="str">
        <f ca="1">IFERROR(__xludf.DUMMYFUNCTION("""COMPUTED_VALUE"""),"Rajshahi")</f>
        <v>Rajshahi</v>
      </c>
      <c r="E175" s="1" t="str">
        <f ca="1">IFERROR(__xludf.DUMMYFUNCTION("""COMPUTED_VALUE"""),"Matihar")</f>
        <v>Matihar</v>
      </c>
      <c r="F175" s="1" t="str">
        <f ca="1">IFERROR(__xludf.DUMMYFUNCTION("""COMPUTED_VALUE"""),"Rice,Lentil,Soybean Oil,Salt,Eggs,Chicken,Potato,Onion,Green Chilli")</f>
        <v>Rice,Lentil,Soybean Oil,Salt,Eggs,Chicken,Potato,Onion,Green Chilli</v>
      </c>
      <c r="G175" s="1">
        <f ca="1">IFERROR(__xludf.DUMMYFUNCTION("""COMPUTED_VALUE"""),60)</f>
        <v>60</v>
      </c>
      <c r="H175" s="1"/>
      <c r="I175" s="1" t="str">
        <f ca="1">IFERROR(__xludf.DUMMYFUNCTION("""COMPUTED_VALUE"""),"Loose")</f>
        <v>Loose</v>
      </c>
      <c r="J175" s="1"/>
      <c r="K175" s="1" t="str">
        <f ca="1">IFERROR(__xludf.DUMMYFUNCTION("""COMPUTED_VALUE"""),"Traditional Shop")</f>
        <v>Traditional Shop</v>
      </c>
      <c r="L175" s="1"/>
      <c r="M175" s="1"/>
      <c r="N175" s="1"/>
      <c r="O175" s="1"/>
      <c r="P175" s="1"/>
      <c r="Q175" s="1"/>
      <c r="R175" s="1">
        <f ca="1">IFERROR(__xludf.DUMMYFUNCTION("""COMPUTED_VALUE"""),160)</f>
        <v>160</v>
      </c>
      <c r="S175" s="1"/>
      <c r="T175" s="1" t="str">
        <f ca="1">IFERROR(__xludf.DUMMYFUNCTION("""COMPUTED_VALUE"""),"Loose")</f>
        <v>Loose</v>
      </c>
      <c r="U175" s="1" t="str">
        <f ca="1">IFERROR(__xludf.DUMMYFUNCTION("""COMPUTED_VALUE"""),"Traditional Shop")</f>
        <v>Traditional Shop</v>
      </c>
      <c r="V175" s="1"/>
      <c r="W175" s="1">
        <f ca="1">IFERROR(__xludf.DUMMYFUNCTION("""COMPUTED_VALUE"""),160)</f>
        <v>160</v>
      </c>
      <c r="X175" s="1"/>
      <c r="Y175" s="1" t="str">
        <f ca="1">IFERROR(__xludf.DUMMYFUNCTION("""COMPUTED_VALUE"""),"Loose")</f>
        <v>Loose</v>
      </c>
      <c r="Z175" s="1" t="str">
        <f ca="1">IFERROR(__xludf.DUMMYFUNCTION("""COMPUTED_VALUE"""),"Traditional Shop")</f>
        <v>Traditional Shop</v>
      </c>
      <c r="AA175" s="1"/>
      <c r="AB175" s="1">
        <f ca="1">IFERROR(__xludf.DUMMYFUNCTION("""COMPUTED_VALUE"""),36)</f>
        <v>36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>
        <f ca="1">IFERROR(__xludf.DUMMYFUNCTION("""COMPUTED_VALUE"""),44)</f>
        <v>44</v>
      </c>
      <c r="AN175" s="1"/>
      <c r="AO175" s="1" t="str">
        <f ca="1">IFERROR(__xludf.DUMMYFUNCTION("""COMPUTED_VALUE"""),"Traditional Shop")</f>
        <v>Traditional Shop</v>
      </c>
      <c r="AP175" s="1"/>
      <c r="AQ175" s="1">
        <f ca="1">IFERROR(__xludf.DUMMYFUNCTION("""COMPUTED_VALUE"""),220)</f>
        <v>220</v>
      </c>
      <c r="AR175" s="1"/>
      <c r="AS175" s="1" t="str">
        <f ca="1">IFERROR(__xludf.DUMMYFUNCTION("""COMPUTED_VALUE"""),"Live")</f>
        <v>Live</v>
      </c>
      <c r="AT175" s="1" t="str">
        <f ca="1">IFERROR(__xludf.DUMMYFUNCTION("""COMPUTED_VALUE"""),"Traditional Shop")</f>
        <v>Traditional Shop</v>
      </c>
      <c r="AU175" s="1"/>
      <c r="AV175" s="1">
        <f ca="1">IFERROR(__xludf.DUMMYFUNCTION("""COMPUTED_VALUE"""),3)</f>
        <v>3</v>
      </c>
      <c r="AW175" s="1"/>
      <c r="AX175" s="1" t="str">
        <f ca="1">IFERROR(__xludf.DUMMYFUNCTION("""COMPUTED_VALUE"""),"Old Potato")</f>
        <v>Old Potato</v>
      </c>
      <c r="AY175" s="1" t="str">
        <f ca="1">IFERROR(__xludf.DUMMYFUNCTION("""COMPUTED_VALUE"""),"Traditional Shop")</f>
        <v>Traditional Shop</v>
      </c>
      <c r="AZ175" s="1"/>
      <c r="BA175" s="1"/>
      <c r="BB175" s="1"/>
      <c r="BC175" s="1"/>
      <c r="BD175" s="1"/>
      <c r="BE175" s="1"/>
      <c r="BF175" s="1">
        <f ca="1">IFERROR(__xludf.DUMMYFUNCTION("""COMPUTED_VALUE"""),46)</f>
        <v>46</v>
      </c>
      <c r="BG175" s="1"/>
      <c r="BH175" s="1" t="str">
        <f ca="1">IFERROR(__xludf.DUMMYFUNCTION("""COMPUTED_VALUE"""),"Deshi")</f>
        <v>Deshi</v>
      </c>
      <c r="BI175" s="1" t="str">
        <f ca="1">IFERROR(__xludf.DUMMYFUNCTION("""COMPUTED_VALUE"""),"Traditional Shop")</f>
        <v>Traditional Shop</v>
      </c>
      <c r="BJ175" s="1"/>
      <c r="BK175" s="1">
        <f ca="1">IFERROR(__xludf.DUMMYFUNCTION("""COMPUTED_VALUE"""),90)</f>
        <v>90</v>
      </c>
      <c r="BL175" s="1"/>
      <c r="BM175" s="1" t="str">
        <f ca="1">IFERROR(__xludf.DUMMYFUNCTION("""COMPUTED_VALUE"""),"Traditional Shop")</f>
        <v>Traditional Shop</v>
      </c>
      <c r="BN175" s="1"/>
      <c r="BO175" s="1"/>
    </row>
    <row r="176" spans="1:67">
      <c r="A176" s="1" t="str">
        <f ca="1">IFERROR(__xludf.DUMMYFUNCTION("""COMPUTED_VALUE"""),"e8f750f2-0e77-448b-ab10-b9b39d4a9126")</f>
        <v>e8f750f2-0e77-448b-ab10-b9b39d4a9126</v>
      </c>
      <c r="B176" s="2">
        <f ca="1">IFERROR(__xludf.DUMMYFUNCTION("""COMPUTED_VALUE"""),45686.3310648148)</f>
        <v>45686.331064814804</v>
      </c>
      <c r="D176" s="1" t="str">
        <f ca="1">IFERROR(__xludf.DUMMYFUNCTION("""COMPUTED_VALUE"""),"Rajshahi")</f>
        <v>Rajshahi</v>
      </c>
      <c r="E176" s="1" t="str">
        <f ca="1">IFERROR(__xludf.DUMMYFUNCTION("""COMPUTED_VALUE"""),"Matihar")</f>
        <v>Matihar</v>
      </c>
      <c r="F176" s="1" t="str">
        <f ca="1">IFERROR(__xludf.DUMMYFUNCTION("""COMPUTED_VALUE"""),"Rice,Flour,Lentil,Soybean Oil,Salt,Sugar,Eggs")</f>
        <v>Rice,Flour,Lentil,Soybean Oil,Salt,Sugar,Eggs</v>
      </c>
      <c r="G176" s="1">
        <f ca="1">IFERROR(__xludf.DUMMYFUNCTION("""COMPUTED_VALUE"""),65)</f>
        <v>65</v>
      </c>
      <c r="H176" s="1"/>
      <c r="I176" s="1" t="str">
        <f ca="1">IFERROR(__xludf.DUMMYFUNCTION("""COMPUTED_VALUE"""),"Loose")</f>
        <v>Loose</v>
      </c>
      <c r="J176" s="1"/>
      <c r="K176" s="1" t="str">
        <f ca="1">IFERROR(__xludf.DUMMYFUNCTION("""COMPUTED_VALUE"""),"Traditional Shop")</f>
        <v>Traditional Shop</v>
      </c>
      <c r="L176" s="1"/>
      <c r="M176" s="1">
        <f ca="1">IFERROR(__xludf.DUMMYFUNCTION("""COMPUTED_VALUE"""),50)</f>
        <v>50</v>
      </c>
      <c r="N176" s="1"/>
      <c r="O176" s="1" t="str">
        <f ca="1">IFERROR(__xludf.DUMMYFUNCTION("""COMPUTED_VALUE"""),"Packet")</f>
        <v>Packet</v>
      </c>
      <c r="P176" s="1" t="str">
        <f ca="1">IFERROR(__xludf.DUMMYFUNCTION("""COMPUTED_VALUE"""),"Traditional Shop")</f>
        <v>Traditional Shop</v>
      </c>
      <c r="Q176" s="1"/>
      <c r="R176" s="1">
        <f ca="1">IFERROR(__xludf.DUMMYFUNCTION("""COMPUTED_VALUE"""),120)</f>
        <v>120</v>
      </c>
      <c r="S176" s="1"/>
      <c r="T176" s="1" t="str">
        <f ca="1">IFERROR(__xludf.DUMMYFUNCTION("""COMPUTED_VALUE"""),"Loose")</f>
        <v>Loose</v>
      </c>
      <c r="U176" s="1" t="str">
        <f ca="1">IFERROR(__xludf.DUMMYFUNCTION("""COMPUTED_VALUE"""),"Traditional Shop")</f>
        <v>Traditional Shop</v>
      </c>
      <c r="V176" s="1"/>
      <c r="W176" s="1">
        <f ca="1">IFERROR(__xludf.DUMMYFUNCTION("""COMPUTED_VALUE"""),173)</f>
        <v>173</v>
      </c>
      <c r="X176" s="1"/>
      <c r="Y176" s="1" t="str">
        <f ca="1">IFERROR(__xludf.DUMMYFUNCTION("""COMPUTED_VALUE"""),"Bottle")</f>
        <v>Bottle</v>
      </c>
      <c r="Z176" s="1" t="str">
        <f ca="1">IFERROR(__xludf.DUMMYFUNCTION("""COMPUTED_VALUE"""),"Traditional Shop")</f>
        <v>Traditional Shop</v>
      </c>
      <c r="AA176" s="1"/>
      <c r="AB176" s="1">
        <f ca="1">IFERROR(__xludf.DUMMYFUNCTION("""COMPUTED_VALUE"""),40)</f>
        <v>40</v>
      </c>
      <c r="AC176" s="1"/>
      <c r="AD176" s="1" t="str">
        <f ca="1">IFERROR(__xludf.DUMMYFUNCTION("""COMPUTED_VALUE"""),"Packet")</f>
        <v>Packet</v>
      </c>
      <c r="AE176" s="1" t="str">
        <f ca="1">IFERROR(__xludf.DUMMYFUNCTION("""COMPUTED_VALUE"""),"Traditional Shop")</f>
        <v>Traditional Shop</v>
      </c>
      <c r="AF176" s="1"/>
      <c r="AG176" s="1">
        <f ca="1">IFERROR(__xludf.DUMMYFUNCTION("""COMPUTED_VALUE"""),130)</f>
        <v>130</v>
      </c>
      <c r="AH176" s="1"/>
      <c r="AI176" s="1" t="str">
        <f ca="1">IFERROR(__xludf.DUMMYFUNCTION("""COMPUTED_VALUE"""),"Indian")</f>
        <v>Indian</v>
      </c>
      <c r="AJ176" s="1" t="str">
        <f ca="1">IFERROR(__xludf.DUMMYFUNCTION("""COMPUTED_VALUE"""),"Packet")</f>
        <v>Packet</v>
      </c>
      <c r="AK176" s="1" t="str">
        <f ca="1">IFERROR(__xludf.DUMMYFUNCTION("""COMPUTED_VALUE"""),"Traditional Shop")</f>
        <v>Traditional Shop</v>
      </c>
      <c r="AL176" s="1"/>
      <c r="AM176" s="1">
        <f ca="1">IFERROR(__xludf.DUMMYFUNCTION("""COMPUTED_VALUE"""),42)</f>
        <v>42</v>
      </c>
      <c r="AN176" s="1"/>
      <c r="AO176" s="1" t="str">
        <f ca="1">IFERROR(__xludf.DUMMYFUNCTION("""COMPUTED_VALUE"""),"Traditional Shop")</f>
        <v>Traditional Shop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>
      <c r="A177" s="1" t="str">
        <f ca="1">IFERROR(__xludf.DUMMYFUNCTION("""COMPUTED_VALUE"""),"fdd82fbf-074b-4d1a-9ccb-37f9a203244b")</f>
        <v>fdd82fbf-074b-4d1a-9ccb-37f9a203244b</v>
      </c>
      <c r="B177" s="2">
        <f ca="1">IFERROR(__xludf.DUMMYFUNCTION("""COMPUTED_VALUE"""),45689.5975578703)</f>
        <v>45689.5975578703</v>
      </c>
      <c r="D177" s="1" t="str">
        <f ca="1">IFERROR(__xludf.DUMMYFUNCTION("""COMPUTED_VALUE"""),"Rajshahi")</f>
        <v>Rajshahi</v>
      </c>
      <c r="E177" s="1" t="str">
        <f ca="1">IFERROR(__xludf.DUMMYFUNCTION("""COMPUTED_VALUE"""),"Matihar")</f>
        <v>Matihar</v>
      </c>
      <c r="F177" s="1" t="str">
        <f ca="1">IFERROR(__xludf.DUMMYFUNCTION("""COMPUTED_VALUE"""),"Potato")</f>
        <v>Potato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>
        <f ca="1">IFERROR(__xludf.DUMMYFUNCTION("""COMPUTED_VALUE"""),20)</f>
        <v>20</v>
      </c>
      <c r="AW177" s="1"/>
      <c r="AX177" s="1" t="str">
        <f ca="1">IFERROR(__xludf.DUMMYFUNCTION("""COMPUTED_VALUE"""),"New Potato")</f>
        <v>New Potato</v>
      </c>
      <c r="AY177" s="1" t="str">
        <f ca="1">IFERROR(__xludf.DUMMYFUNCTION("""COMPUTED_VALUE"""),"Traditional Shop")</f>
        <v>Traditional Shop</v>
      </c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Akib Iqbal</cp:lastModifiedBy>
  <dcterms:modified xsi:type="dcterms:W3CDTF">2025-02-01T18:11:18Z</dcterms:modified>
</cp:coreProperties>
</file>